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Berufliche Grundbildung\QV_TG_2022\"/>
    </mc:Choice>
  </mc:AlternateContent>
  <xr:revisionPtr revIDLastSave="0" documentId="13_ncr:1_{E22B3547-ECC8-4A81-8944-B1AD43D355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, AMA" sheetId="1" r:id="rId1"/>
    <sheet name="AF-PW, MMA-VL" sheetId="4" r:id="rId2"/>
    <sheet name="AF-NF, MMA-VU" sheetId="5" r:id="rId3"/>
    <sheet name="AM-PW, MA-VL" sheetId="6" r:id="rId4"/>
    <sheet name="AM-NF, MA-VU" sheetId="7" r:id="rId5"/>
    <sheet name="AM MA 2006" sheetId="17" r:id="rId6"/>
    <sheet name="TOTAL1" sheetId="16" r:id="rId7"/>
    <sheet name="TOTAL2" sheetId="9" r:id="rId8"/>
    <sheet name="TOTAL-Sektionen_section bestand" sheetId="10" r:id="rId9"/>
    <sheet name="TOTAL-Sektionen_section absolvi" sheetId="13" r:id="rId10"/>
    <sheet name="BMS_MP-Zusatzausbi_form-supl" sheetId="12" r:id="rId11"/>
  </sheets>
  <definedNames>
    <definedName name="_xlnm.Print_Area" localSheetId="0">'AA, AMA'!$A$1:$AE$30</definedName>
    <definedName name="_xlnm.Print_Area" localSheetId="1">'AF-PW, MMA-VL'!$A$1:$AG$32</definedName>
    <definedName name="_xlnm.Print_Area" localSheetId="4">'AM-NF, MA-VU'!$A$1:$AC$20</definedName>
    <definedName name="_xlnm.Print_Area" localSheetId="3">'AM-PW, MA-VL'!$A$1:$AC$32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7" l="1"/>
  <c r="F14" i="17" s="1"/>
  <c r="D14" i="17"/>
  <c r="D25" i="10"/>
  <c r="B31" i="10" l="1"/>
  <c r="H16" i="16"/>
  <c r="I16" i="16"/>
  <c r="J16" i="16"/>
  <c r="K16" i="16"/>
  <c r="G16" i="16"/>
  <c r="H14" i="16"/>
  <c r="I14" i="16"/>
  <c r="J14" i="16"/>
  <c r="K14" i="16"/>
  <c r="G14" i="16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5" i="13"/>
  <c r="E28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5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5" i="10"/>
  <c r="O12" i="16"/>
  <c r="P12" i="16"/>
  <c r="L12" i="16"/>
  <c r="E12" i="16"/>
  <c r="F12" i="16"/>
  <c r="B12" i="16"/>
  <c r="K28" i="17"/>
  <c r="I28" i="17"/>
  <c r="M12" i="16" s="1"/>
  <c r="H28" i="17"/>
  <c r="C28" i="17"/>
  <c r="M10" i="16" s="1"/>
  <c r="B28" i="17"/>
  <c r="D28" i="17" s="1"/>
  <c r="N10" i="16" s="1"/>
  <c r="L26" i="17"/>
  <c r="J26" i="17"/>
  <c r="E26" i="17"/>
  <c r="F26" i="17" s="1"/>
  <c r="D26" i="17"/>
  <c r="E24" i="17"/>
  <c r="F24" i="17" s="1"/>
  <c r="D24" i="17"/>
  <c r="E23" i="17"/>
  <c r="F23" i="17" s="1"/>
  <c r="D23" i="17"/>
  <c r="F22" i="17"/>
  <c r="E22" i="17"/>
  <c r="D22" i="17"/>
  <c r="D20" i="17"/>
  <c r="F16" i="17"/>
  <c r="E16" i="17"/>
  <c r="D16" i="17"/>
  <c r="E15" i="17"/>
  <c r="F15" i="17" s="1"/>
  <c r="D15" i="17"/>
  <c r="E13" i="17"/>
  <c r="F13" i="17" s="1"/>
  <c r="D13" i="17"/>
  <c r="E12" i="17"/>
  <c r="F12" i="17" s="1"/>
  <c r="D12" i="17"/>
  <c r="L11" i="17"/>
  <c r="E11" i="17"/>
  <c r="F11" i="17" s="1"/>
  <c r="D11" i="17"/>
  <c r="E9" i="17"/>
  <c r="F9" i="17" s="1"/>
  <c r="D9" i="17"/>
  <c r="F8" i="17"/>
  <c r="E8" i="17"/>
  <c r="D8" i="17"/>
  <c r="E5" i="17"/>
  <c r="F5" i="17" s="1"/>
  <c r="D5" i="17"/>
  <c r="J4" i="17"/>
  <c r="E4" i="17"/>
  <c r="F4" i="17" s="1"/>
  <c r="D4" i="17"/>
  <c r="C10" i="16" l="1"/>
  <c r="L10" i="16"/>
  <c r="E29" i="13"/>
  <c r="B10" i="16"/>
  <c r="D10" i="16"/>
  <c r="J28" i="17"/>
  <c r="C12" i="16"/>
  <c r="L28" i="17"/>
  <c r="E28" i="17"/>
  <c r="F28" i="17" l="1"/>
  <c r="O10" i="16"/>
  <c r="E10" i="16"/>
  <c r="N12" i="16"/>
  <c r="D12" i="16"/>
  <c r="P10" i="16" l="1"/>
  <c r="F10" i="16"/>
  <c r="H22" i="10"/>
  <c r="D6" i="10" l="1"/>
  <c r="D6" i="13"/>
  <c r="F16" i="16"/>
  <c r="E16" i="16"/>
  <c r="C16" i="16"/>
  <c r="D16" i="16" s="1"/>
  <c r="B16" i="16"/>
  <c r="E31" i="13"/>
  <c r="J6" i="10"/>
  <c r="J7" i="10"/>
  <c r="J8" i="10"/>
  <c r="J9" i="10"/>
  <c r="J10" i="10"/>
  <c r="J11" i="10"/>
  <c r="J12" i="10"/>
  <c r="J13" i="10"/>
  <c r="J14" i="10"/>
  <c r="J15" i="10"/>
  <c r="J16" i="10"/>
  <c r="J17" i="10"/>
  <c r="J19" i="10"/>
  <c r="J20" i="10"/>
  <c r="J21" i="10"/>
  <c r="J22" i="10"/>
  <c r="J23" i="10"/>
  <c r="J24" i="10"/>
  <c r="J25" i="10"/>
  <c r="J26" i="10"/>
  <c r="J27" i="10"/>
  <c r="J28" i="10"/>
  <c r="J5" i="10"/>
  <c r="W20" i="7" l="1"/>
  <c r="S20" i="7"/>
  <c r="W25" i="6"/>
  <c r="AJ20" i="7"/>
  <c r="AK20" i="7"/>
  <c r="AL20" i="7"/>
  <c r="AE20" i="7"/>
  <c r="X20" i="7"/>
  <c r="Y20" i="7"/>
  <c r="AA20" i="7"/>
  <c r="AB20" i="7"/>
  <c r="AC20" i="7"/>
  <c r="AD20" i="7"/>
  <c r="AG20" i="7"/>
  <c r="AH20" i="7"/>
  <c r="AI20" i="7"/>
  <c r="AE32" i="6"/>
  <c r="AL32" i="6"/>
  <c r="AK32" i="6"/>
  <c r="V23" i="1"/>
  <c r="V20" i="1"/>
  <c r="AM20" i="7" l="1"/>
  <c r="AF20" i="7"/>
  <c r="Z20" i="7"/>
  <c r="AF23" i="6"/>
  <c r="L14" i="5"/>
  <c r="N14" i="5" s="1"/>
  <c r="C20" i="13"/>
  <c r="B20" i="13"/>
  <c r="H20" i="10"/>
  <c r="G20" i="10"/>
  <c r="D20" i="10"/>
  <c r="C20" i="10"/>
  <c r="B20" i="10"/>
  <c r="D22" i="1"/>
  <c r="I22" i="1"/>
  <c r="V22" i="1"/>
  <c r="Z22" i="1"/>
  <c r="AE22" i="1"/>
  <c r="S19" i="5"/>
  <c r="M21" i="5"/>
  <c r="M8" i="16" s="1"/>
  <c r="M32" i="4"/>
  <c r="M6" i="16" s="1"/>
  <c r="AM9" i="6" l="1"/>
  <c r="AF9" i="6"/>
  <c r="Z9" i="6"/>
  <c r="D9" i="6"/>
  <c r="G25" i="10" l="1"/>
  <c r="C25" i="10"/>
  <c r="J29" i="1"/>
  <c r="K29" i="1" s="1"/>
  <c r="I29" i="1"/>
  <c r="V9" i="1" l="1"/>
  <c r="Z9" i="1"/>
  <c r="AE9" i="1"/>
  <c r="L9" i="1"/>
  <c r="I9" i="1"/>
  <c r="D9" i="1"/>
  <c r="N9" i="1" l="1"/>
  <c r="V18" i="1" l="1"/>
  <c r="AE17" i="1"/>
  <c r="Z17" i="1"/>
  <c r="V17" i="1"/>
  <c r="AG21" i="4" l="1"/>
  <c r="AG22" i="4"/>
  <c r="Z12" i="6"/>
  <c r="AE8" i="1"/>
  <c r="Z8" i="1"/>
  <c r="V8" i="1"/>
  <c r="AE11" i="1"/>
  <c r="Z11" i="1"/>
  <c r="V11" i="1"/>
  <c r="V10" i="1"/>
  <c r="Z10" i="1"/>
  <c r="V11" i="4" l="1"/>
  <c r="L8" i="1"/>
  <c r="L19" i="5" l="1"/>
  <c r="L18" i="5"/>
  <c r="L10" i="5"/>
  <c r="L8" i="5"/>
  <c r="L28" i="1"/>
  <c r="N28" i="1" s="1"/>
  <c r="L27" i="1"/>
  <c r="N27" i="1" s="1"/>
  <c r="L25" i="1"/>
  <c r="N25" i="1" s="1"/>
  <c r="L23" i="1"/>
  <c r="N23" i="1" s="1"/>
  <c r="N20" i="1"/>
  <c r="L19" i="1"/>
  <c r="N19" i="1" s="1"/>
  <c r="L18" i="1"/>
  <c r="N18" i="1" s="1"/>
  <c r="L17" i="1"/>
  <c r="N17" i="1" s="1"/>
  <c r="L15" i="1"/>
  <c r="N15" i="1" s="1"/>
  <c r="N8" i="1"/>
  <c r="L30" i="4"/>
  <c r="L29" i="4"/>
  <c r="L28" i="4"/>
  <c r="L27" i="4"/>
  <c r="L26" i="4"/>
  <c r="L25" i="4"/>
  <c r="L24" i="4"/>
  <c r="L22" i="4"/>
  <c r="L21" i="4"/>
  <c r="L20" i="4"/>
  <c r="L19" i="4"/>
  <c r="L16" i="4"/>
  <c r="L15" i="4"/>
  <c r="L14" i="4"/>
  <c r="L12" i="4"/>
  <c r="L11" i="4"/>
  <c r="L10" i="4"/>
  <c r="L9" i="4"/>
  <c r="L8" i="4"/>
  <c r="L21" i="5" l="1"/>
  <c r="L8" i="16" s="1"/>
  <c r="L32" i="4"/>
  <c r="L6" i="16" s="1"/>
  <c r="N8" i="5"/>
  <c r="N10" i="5"/>
  <c r="N18" i="5"/>
  <c r="N19" i="5"/>
  <c r="O8" i="5"/>
  <c r="P8" i="5" s="1"/>
  <c r="O8" i="1"/>
  <c r="P8" i="1" s="1"/>
  <c r="P9" i="4"/>
  <c r="N9" i="4"/>
  <c r="N12" i="4"/>
  <c r="N14" i="4"/>
  <c r="N15" i="4"/>
  <c r="N16" i="4"/>
  <c r="N19" i="4"/>
  <c r="N20" i="4"/>
  <c r="N21" i="4"/>
  <c r="N22" i="4"/>
  <c r="N24" i="4"/>
  <c r="N25" i="4"/>
  <c r="N26" i="4"/>
  <c r="N27" i="4"/>
  <c r="N28" i="4"/>
  <c r="N29" i="4"/>
  <c r="N30" i="4"/>
  <c r="N11" i="4"/>
  <c r="O10" i="4"/>
  <c r="P10" i="4" s="1"/>
  <c r="O15" i="4"/>
  <c r="P15" i="4" s="1"/>
  <c r="O20" i="4"/>
  <c r="P20" i="4" s="1"/>
  <c r="O22" i="4"/>
  <c r="P22" i="4" s="1"/>
  <c r="O30" i="4"/>
  <c r="P30" i="4" s="1"/>
  <c r="N8" i="4"/>
  <c r="N10" i="4"/>
  <c r="O8" i="4"/>
  <c r="P8" i="4" s="1"/>
  <c r="O9" i="4"/>
  <c r="O12" i="4"/>
  <c r="P12" i="4" s="1"/>
  <c r="O14" i="4"/>
  <c r="P14" i="4" s="1"/>
  <c r="O16" i="4"/>
  <c r="P16" i="4" s="1"/>
  <c r="N21" i="5" l="1"/>
  <c r="N8" i="16" s="1"/>
  <c r="N32" i="4"/>
  <c r="N6" i="16" s="1"/>
  <c r="O21" i="5"/>
  <c r="O8" i="16" s="1"/>
  <c r="O32" i="4"/>
  <c r="O6" i="16" s="1"/>
  <c r="AM8" i="6"/>
  <c r="P21" i="5" l="1"/>
  <c r="P8" i="16" s="1"/>
  <c r="P32" i="4"/>
  <c r="P6" i="16" s="1"/>
  <c r="AF19" i="7"/>
  <c r="AM19" i="7"/>
  <c r="AM18" i="7"/>
  <c r="AF18" i="7"/>
  <c r="AM17" i="7"/>
  <c r="AF17" i="7"/>
  <c r="AM16" i="7"/>
  <c r="AF16" i="7"/>
  <c r="AM15" i="7"/>
  <c r="AF15" i="7"/>
  <c r="AM14" i="7"/>
  <c r="AF14" i="7"/>
  <c r="AM13" i="7"/>
  <c r="AF13" i="7"/>
  <c r="AM12" i="7"/>
  <c r="AF12" i="7"/>
  <c r="AM11" i="7"/>
  <c r="AF11" i="7"/>
  <c r="AM10" i="7"/>
  <c r="AF10" i="7"/>
  <c r="AM9" i="7"/>
  <c r="AF9" i="7"/>
  <c r="AM8" i="7"/>
  <c r="AF8" i="7"/>
  <c r="AA32" i="6"/>
  <c r="AB32" i="6"/>
  <c r="AC32" i="6"/>
  <c r="AD32" i="6"/>
  <c r="AF21" i="6"/>
  <c r="AF13" i="6"/>
  <c r="AG32" i="6"/>
  <c r="AH32" i="6"/>
  <c r="AI32" i="6"/>
  <c r="AJ32" i="6"/>
  <c r="AM31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F25" i="6"/>
  <c r="AF10" i="6"/>
  <c r="AF11" i="6"/>
  <c r="AF12" i="6"/>
  <c r="AF14" i="6"/>
  <c r="AF15" i="6"/>
  <c r="AF16" i="6"/>
  <c r="AF17" i="6"/>
  <c r="AF18" i="6"/>
  <c r="AF19" i="6"/>
  <c r="AF20" i="6"/>
  <c r="AF22" i="6"/>
  <c r="AF24" i="6"/>
  <c r="AF26" i="6"/>
  <c r="AF27" i="6"/>
  <c r="AF28" i="6"/>
  <c r="AF29" i="6"/>
  <c r="AF30" i="6"/>
  <c r="AF31" i="6"/>
  <c r="AF8" i="6"/>
  <c r="Z10" i="6"/>
  <c r="Z11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S31" i="6"/>
  <c r="Z31" i="6"/>
  <c r="D8" i="7"/>
  <c r="E8" i="7"/>
  <c r="S8" i="7" s="1"/>
  <c r="D9" i="7"/>
  <c r="D10" i="7"/>
  <c r="D11" i="7"/>
  <c r="D12" i="7"/>
  <c r="D13" i="7"/>
  <c r="E13" i="7"/>
  <c r="Z8" i="7"/>
  <c r="Z9" i="7"/>
  <c r="Z10" i="7"/>
  <c r="Z11" i="7"/>
  <c r="Z12" i="7"/>
  <c r="Z13" i="7"/>
  <c r="Z15" i="7"/>
  <c r="Z16" i="7"/>
  <c r="Z17" i="7"/>
  <c r="Z18" i="7"/>
  <c r="Z19" i="7"/>
  <c r="D15" i="7"/>
  <c r="E15" i="7"/>
  <c r="D16" i="7"/>
  <c r="E16" i="7"/>
  <c r="F16" i="7" s="1"/>
  <c r="D17" i="7"/>
  <c r="D18" i="7"/>
  <c r="E18" i="7"/>
  <c r="F18" i="7" s="1"/>
  <c r="D19" i="7"/>
  <c r="E19" i="7"/>
  <c r="D14" i="7"/>
  <c r="D10" i="6"/>
  <c r="D11" i="6"/>
  <c r="E11" i="6"/>
  <c r="F11" i="6" s="1"/>
  <c r="D12" i="6"/>
  <c r="D13" i="6"/>
  <c r="E13" i="6"/>
  <c r="U13" i="6" s="1"/>
  <c r="D14" i="6"/>
  <c r="D15" i="6"/>
  <c r="E15" i="6"/>
  <c r="F15" i="6" s="1"/>
  <c r="D16" i="6"/>
  <c r="D17" i="6"/>
  <c r="D18" i="6"/>
  <c r="E18" i="6"/>
  <c r="D19" i="6"/>
  <c r="D20" i="6"/>
  <c r="E20" i="6"/>
  <c r="D21" i="6"/>
  <c r="D22" i="6"/>
  <c r="E22" i="6"/>
  <c r="D23" i="6"/>
  <c r="E23" i="6"/>
  <c r="F23" i="6" s="1"/>
  <c r="D24" i="6"/>
  <c r="E24" i="6"/>
  <c r="D25" i="6"/>
  <c r="E25" i="6"/>
  <c r="U25" i="6" s="1"/>
  <c r="D26" i="6"/>
  <c r="E26" i="6"/>
  <c r="U26" i="6" s="1"/>
  <c r="D27" i="6"/>
  <c r="E27" i="6"/>
  <c r="F27" i="6" s="1"/>
  <c r="D28" i="6"/>
  <c r="D29" i="6"/>
  <c r="E29" i="6"/>
  <c r="D30" i="6"/>
  <c r="E30" i="6"/>
  <c r="D31" i="6"/>
  <c r="E31" i="6"/>
  <c r="F31" i="6" s="1"/>
  <c r="E8" i="6"/>
  <c r="F8" i="6" s="1"/>
  <c r="D8" i="6"/>
  <c r="S20" i="5"/>
  <c r="V20" i="5"/>
  <c r="AA20" i="5"/>
  <c r="AG20" i="5"/>
  <c r="V9" i="5"/>
  <c r="AA9" i="5"/>
  <c r="AG9" i="5"/>
  <c r="V10" i="5"/>
  <c r="AA10" i="5"/>
  <c r="AG10" i="5"/>
  <c r="V11" i="5"/>
  <c r="AA11" i="5"/>
  <c r="AG11" i="5"/>
  <c r="V12" i="5"/>
  <c r="AA12" i="5"/>
  <c r="AG12" i="5"/>
  <c r="V13" i="5"/>
  <c r="AA13" i="5"/>
  <c r="AG13" i="5"/>
  <c r="V14" i="5"/>
  <c r="AA14" i="5"/>
  <c r="AG14" i="5"/>
  <c r="V15" i="5"/>
  <c r="AA15" i="5"/>
  <c r="AG15" i="5"/>
  <c r="V16" i="5"/>
  <c r="AA16" i="5"/>
  <c r="AG16" i="5"/>
  <c r="V17" i="5"/>
  <c r="AA17" i="5"/>
  <c r="AG17" i="5"/>
  <c r="V18" i="5"/>
  <c r="AA18" i="5"/>
  <c r="AG18" i="5"/>
  <c r="V19" i="5"/>
  <c r="AA19" i="5"/>
  <c r="AG19" i="5"/>
  <c r="AG8" i="5"/>
  <c r="AA8" i="5"/>
  <c r="V8" i="5"/>
  <c r="D9" i="5"/>
  <c r="I9" i="5"/>
  <c r="D10" i="5"/>
  <c r="E10" i="5"/>
  <c r="F10" i="5" s="1"/>
  <c r="I10" i="5"/>
  <c r="D11" i="5"/>
  <c r="I11" i="5"/>
  <c r="D12" i="5"/>
  <c r="E12" i="5"/>
  <c r="S12" i="5" s="1"/>
  <c r="I12" i="5"/>
  <c r="J12" i="5"/>
  <c r="K12" i="5"/>
  <c r="D13" i="5"/>
  <c r="I13" i="5"/>
  <c r="D14" i="5"/>
  <c r="E14" i="5"/>
  <c r="S14" i="5" s="1"/>
  <c r="I14" i="5"/>
  <c r="D15" i="5"/>
  <c r="I15" i="5"/>
  <c r="D16" i="5"/>
  <c r="I16" i="5"/>
  <c r="D17" i="5"/>
  <c r="E17" i="5"/>
  <c r="S17" i="5" s="1"/>
  <c r="I17" i="5"/>
  <c r="J17" i="5"/>
  <c r="K17" i="5" s="1"/>
  <c r="D18" i="5"/>
  <c r="I18" i="5"/>
  <c r="D19" i="5"/>
  <c r="E19" i="5"/>
  <c r="F19" i="5" s="1"/>
  <c r="I19" i="5"/>
  <c r="J19" i="5"/>
  <c r="K19" i="5" s="1"/>
  <c r="D20" i="5"/>
  <c r="E20" i="5"/>
  <c r="F20" i="5" s="1"/>
  <c r="I20" i="5"/>
  <c r="J20" i="5"/>
  <c r="K20" i="5" s="1"/>
  <c r="J8" i="5"/>
  <c r="K8" i="5" s="1"/>
  <c r="I8" i="5"/>
  <c r="E8" i="5"/>
  <c r="F8" i="5" s="1"/>
  <c r="D8" i="5"/>
  <c r="V9" i="4"/>
  <c r="AA9" i="4"/>
  <c r="AG9" i="4"/>
  <c r="V10" i="4"/>
  <c r="AA10" i="4"/>
  <c r="AG10" i="4"/>
  <c r="AA11" i="4"/>
  <c r="AG11" i="4"/>
  <c r="V12" i="4"/>
  <c r="AA12" i="4"/>
  <c r="AG12" i="4"/>
  <c r="S13" i="4"/>
  <c r="V13" i="4"/>
  <c r="AA13" i="4"/>
  <c r="AG13" i="4"/>
  <c r="V14" i="4"/>
  <c r="AA14" i="4"/>
  <c r="AG14" i="4"/>
  <c r="V15" i="4"/>
  <c r="AA15" i="4"/>
  <c r="AG15" i="4"/>
  <c r="V16" i="4"/>
  <c r="AA16" i="4"/>
  <c r="AG16" i="4"/>
  <c r="V17" i="4"/>
  <c r="AA17" i="4"/>
  <c r="AG17" i="4"/>
  <c r="V18" i="4"/>
  <c r="AA18" i="4"/>
  <c r="AG18" i="4"/>
  <c r="V19" i="4"/>
  <c r="AA19" i="4"/>
  <c r="AG19" i="4"/>
  <c r="V20" i="4"/>
  <c r="AA20" i="4"/>
  <c r="AG20" i="4"/>
  <c r="V21" i="4"/>
  <c r="AA21" i="4"/>
  <c r="V22" i="4"/>
  <c r="AA22" i="4"/>
  <c r="V23" i="4"/>
  <c r="AA23" i="4"/>
  <c r="AG23" i="4"/>
  <c r="V24" i="4"/>
  <c r="AA24" i="4"/>
  <c r="AG24" i="4"/>
  <c r="V25" i="4"/>
  <c r="AA25" i="4"/>
  <c r="AG25" i="4"/>
  <c r="V26" i="4"/>
  <c r="AA26" i="4"/>
  <c r="AG26" i="4"/>
  <c r="V27" i="4"/>
  <c r="AG27" i="4"/>
  <c r="V28" i="4"/>
  <c r="AA28" i="4"/>
  <c r="AG28" i="4"/>
  <c r="V29" i="4"/>
  <c r="AA29" i="4"/>
  <c r="AG29" i="4"/>
  <c r="S30" i="4"/>
  <c r="V30" i="4"/>
  <c r="AA30" i="4"/>
  <c r="AG30" i="4"/>
  <c r="V31" i="4"/>
  <c r="AA31" i="4"/>
  <c r="AG31" i="4"/>
  <c r="J31" i="4"/>
  <c r="K31" i="4" s="1"/>
  <c r="I31" i="4"/>
  <c r="E31" i="4"/>
  <c r="F31" i="4" s="1"/>
  <c r="D31" i="4"/>
  <c r="J30" i="4"/>
  <c r="K30" i="4" s="1"/>
  <c r="I30" i="4"/>
  <c r="E30" i="4"/>
  <c r="F30" i="4" s="1"/>
  <c r="D30" i="4"/>
  <c r="K29" i="4"/>
  <c r="J29" i="4"/>
  <c r="I29" i="4"/>
  <c r="E29" i="4"/>
  <c r="F29" i="4" s="1"/>
  <c r="D29" i="4"/>
  <c r="J28" i="4"/>
  <c r="K28" i="4" s="1"/>
  <c r="I28" i="4"/>
  <c r="E28" i="4"/>
  <c r="S28" i="4" s="1"/>
  <c r="D28" i="4"/>
  <c r="J27" i="4"/>
  <c r="K27" i="4" s="1"/>
  <c r="I27" i="4"/>
  <c r="F27" i="4"/>
  <c r="E27" i="4"/>
  <c r="S27" i="4" s="1"/>
  <c r="D27" i="4"/>
  <c r="I26" i="4"/>
  <c r="D26" i="4"/>
  <c r="J25" i="4"/>
  <c r="K25" i="4" s="1"/>
  <c r="I25" i="4"/>
  <c r="E25" i="4"/>
  <c r="F25" i="4" s="1"/>
  <c r="D25" i="4"/>
  <c r="J24" i="4"/>
  <c r="K24" i="4" s="1"/>
  <c r="I24" i="4"/>
  <c r="E24" i="4"/>
  <c r="F24" i="4" s="1"/>
  <c r="D24" i="4"/>
  <c r="J23" i="4"/>
  <c r="K23" i="4" s="1"/>
  <c r="I23" i="4"/>
  <c r="E23" i="4"/>
  <c r="S23" i="4" s="1"/>
  <c r="D23" i="4"/>
  <c r="J22" i="4"/>
  <c r="K22" i="4" s="1"/>
  <c r="I22" i="4"/>
  <c r="E22" i="4"/>
  <c r="F22" i="4" s="1"/>
  <c r="D22" i="4"/>
  <c r="I21" i="4"/>
  <c r="D21" i="4"/>
  <c r="J20" i="4"/>
  <c r="K20" i="4" s="1"/>
  <c r="I20" i="4"/>
  <c r="E20" i="4"/>
  <c r="S20" i="4" s="1"/>
  <c r="D20" i="4"/>
  <c r="J19" i="4"/>
  <c r="K19" i="4" s="1"/>
  <c r="I19" i="4"/>
  <c r="E19" i="4"/>
  <c r="D19" i="4"/>
  <c r="J18" i="4"/>
  <c r="K18" i="4" s="1"/>
  <c r="I18" i="4"/>
  <c r="E18" i="4"/>
  <c r="F18" i="4" s="1"/>
  <c r="D18" i="4"/>
  <c r="K17" i="4"/>
  <c r="J17" i="4"/>
  <c r="I17" i="4"/>
  <c r="E17" i="4"/>
  <c r="F17" i="4" s="1"/>
  <c r="D17" i="4"/>
  <c r="J16" i="4"/>
  <c r="K16" i="4" s="1"/>
  <c r="I16" i="4"/>
  <c r="E16" i="4"/>
  <c r="F16" i="4" s="1"/>
  <c r="D16" i="4"/>
  <c r="J15" i="4"/>
  <c r="K15" i="4" s="1"/>
  <c r="I15" i="4"/>
  <c r="E15" i="4"/>
  <c r="F15" i="4" s="1"/>
  <c r="D15" i="4"/>
  <c r="J14" i="4"/>
  <c r="K14" i="4" s="1"/>
  <c r="I14" i="4"/>
  <c r="E14" i="4"/>
  <c r="S14" i="4" s="1"/>
  <c r="D14" i="4"/>
  <c r="J13" i="4"/>
  <c r="K13" i="4" s="1"/>
  <c r="I13" i="4"/>
  <c r="E13" i="4"/>
  <c r="F13" i="4" s="1"/>
  <c r="D13" i="4"/>
  <c r="J12" i="4"/>
  <c r="K12" i="4" s="1"/>
  <c r="I12" i="4"/>
  <c r="E12" i="4"/>
  <c r="F12" i="4" s="1"/>
  <c r="D12" i="4"/>
  <c r="I11" i="4"/>
  <c r="D11" i="4"/>
  <c r="J10" i="4"/>
  <c r="K10" i="4" s="1"/>
  <c r="I10" i="4"/>
  <c r="E10" i="4"/>
  <c r="F10" i="4" s="1"/>
  <c r="D10" i="4"/>
  <c r="J9" i="4"/>
  <c r="K9" i="4" s="1"/>
  <c r="I9" i="4"/>
  <c r="E9" i="4"/>
  <c r="F9" i="4" s="1"/>
  <c r="D9" i="4"/>
  <c r="V8" i="4"/>
  <c r="AA8" i="4"/>
  <c r="J8" i="4"/>
  <c r="K8" i="4" s="1"/>
  <c r="I8" i="4"/>
  <c r="E8" i="4"/>
  <c r="S8" i="4" s="1"/>
  <c r="D8" i="4"/>
  <c r="AE10" i="1"/>
  <c r="V13" i="1"/>
  <c r="Z13" i="1"/>
  <c r="AE13" i="1"/>
  <c r="V15" i="1"/>
  <c r="Z15" i="1"/>
  <c r="AE15" i="1"/>
  <c r="V16" i="1"/>
  <c r="Z16" i="1"/>
  <c r="AE16" i="1"/>
  <c r="AE18" i="1"/>
  <c r="V19" i="1"/>
  <c r="Z19" i="1"/>
  <c r="AE19" i="1"/>
  <c r="Z20" i="1"/>
  <c r="AE20" i="1"/>
  <c r="V21" i="1"/>
  <c r="Z21" i="1"/>
  <c r="AE21" i="1"/>
  <c r="Z23" i="1"/>
  <c r="AE23" i="1"/>
  <c r="V24" i="1"/>
  <c r="Z24" i="1"/>
  <c r="AE24" i="1"/>
  <c r="V25" i="1"/>
  <c r="Z25" i="1"/>
  <c r="AE25" i="1"/>
  <c r="V26" i="1"/>
  <c r="Z26" i="1"/>
  <c r="AE26" i="1"/>
  <c r="V27" i="1"/>
  <c r="Z27" i="1"/>
  <c r="AE27" i="1"/>
  <c r="V28" i="1"/>
  <c r="Z28" i="1"/>
  <c r="AE28" i="1"/>
  <c r="V29" i="1"/>
  <c r="Z29" i="1"/>
  <c r="AE29" i="1"/>
  <c r="D10" i="1"/>
  <c r="I10" i="1"/>
  <c r="D11" i="1"/>
  <c r="I11" i="1"/>
  <c r="D13" i="1"/>
  <c r="E13" i="1"/>
  <c r="F13" i="1" s="1"/>
  <c r="I13" i="1"/>
  <c r="J13" i="1"/>
  <c r="K13" i="1" s="1"/>
  <c r="D15" i="1"/>
  <c r="I15" i="1"/>
  <c r="D16" i="1"/>
  <c r="I16" i="1"/>
  <c r="D17" i="1"/>
  <c r="I17" i="1"/>
  <c r="D18" i="1"/>
  <c r="I18" i="1"/>
  <c r="D19" i="1"/>
  <c r="E19" i="1"/>
  <c r="I19" i="1"/>
  <c r="J19" i="1"/>
  <c r="K19" i="1" s="1"/>
  <c r="D20" i="1"/>
  <c r="E20" i="1"/>
  <c r="S20" i="1" s="1"/>
  <c r="I20" i="1"/>
  <c r="J20" i="1"/>
  <c r="K20" i="1" s="1"/>
  <c r="D21" i="1"/>
  <c r="I21" i="1"/>
  <c r="D23" i="1"/>
  <c r="I23" i="1"/>
  <c r="D24" i="1"/>
  <c r="I24" i="1"/>
  <c r="D25" i="1"/>
  <c r="E25" i="1"/>
  <c r="S25" i="1" s="1"/>
  <c r="I25" i="1"/>
  <c r="J25" i="1"/>
  <c r="K25" i="1" s="1"/>
  <c r="D26" i="1"/>
  <c r="I26" i="1"/>
  <c r="D27" i="1"/>
  <c r="I27" i="1"/>
  <c r="D28" i="1"/>
  <c r="E28" i="1"/>
  <c r="F28" i="1" s="1"/>
  <c r="I28" i="1"/>
  <c r="J28" i="1"/>
  <c r="K28" i="1" s="1"/>
  <c r="D29" i="1"/>
  <c r="E29" i="1"/>
  <c r="S29" i="1" s="1"/>
  <c r="F20" i="1" l="1"/>
  <c r="S24" i="4"/>
  <c r="S25" i="4"/>
  <c r="F23" i="4"/>
  <c r="F19" i="1"/>
  <c r="S19" i="1"/>
  <c r="F28" i="4"/>
  <c r="S30" i="6"/>
  <c r="F30" i="6"/>
  <c r="F19" i="7"/>
  <c r="S31" i="4"/>
  <c r="F29" i="1"/>
  <c r="S13" i="7"/>
  <c r="F13" i="7"/>
  <c r="F20" i="6"/>
  <c r="F14" i="5"/>
  <c r="F20" i="4"/>
  <c r="S18" i="4"/>
  <c r="F19" i="4"/>
  <c r="S19" i="7"/>
  <c r="S15" i="4"/>
  <c r="F22" i="6"/>
  <c r="S22" i="4"/>
  <c r="S12" i="4"/>
  <c r="S20" i="6"/>
  <c r="S15" i="6"/>
  <c r="S23" i="6"/>
  <c r="S22" i="6"/>
  <c r="S18" i="6"/>
  <c r="F13" i="6"/>
  <c r="S10" i="4"/>
  <c r="F12" i="5"/>
  <c r="S16" i="4"/>
  <c r="S17" i="4"/>
  <c r="F17" i="5"/>
  <c r="F25" i="1"/>
  <c r="S9" i="4"/>
  <c r="U8" i="6"/>
  <c r="S8" i="5"/>
  <c r="F8" i="4"/>
  <c r="F29" i="6"/>
  <c r="S29" i="6"/>
  <c r="S29" i="4"/>
  <c r="AM32" i="6"/>
  <c r="AF32" i="6"/>
  <c r="S10" i="5"/>
  <c r="F14" i="4"/>
  <c r="S13" i="1"/>
  <c r="S15" i="7"/>
  <c r="W16" i="7"/>
  <c r="F15" i="7"/>
  <c r="S26" i="6"/>
  <c r="S25" i="6"/>
  <c r="S24" i="6"/>
  <c r="F18" i="6"/>
  <c r="S8" i="6"/>
  <c r="W30" i="6"/>
  <c r="W27" i="6"/>
  <c r="W15" i="6"/>
  <c r="F26" i="6"/>
  <c r="F25" i="6"/>
  <c r="F24" i="6"/>
  <c r="W8" i="7"/>
  <c r="F8" i="7"/>
  <c r="W30" i="1"/>
  <c r="Z30" i="1" s="1"/>
  <c r="X30" i="1"/>
  <c r="Y30" i="1"/>
  <c r="D13" i="10" l="1"/>
  <c r="D13" i="13"/>
  <c r="C29" i="12"/>
  <c r="D29" i="12"/>
  <c r="B29" i="12"/>
  <c r="H6" i="13" l="1"/>
  <c r="H6" i="10"/>
  <c r="D15" i="12" l="1"/>
  <c r="B13" i="12"/>
  <c r="I19" i="10"/>
  <c r="I17" i="10"/>
  <c r="I11" i="10"/>
  <c r="I7" i="10"/>
  <c r="I6" i="10"/>
  <c r="AG8" i="4"/>
  <c r="AE21" i="5"/>
  <c r="AD21" i="5"/>
  <c r="AC21" i="5"/>
  <c r="AB21" i="5"/>
  <c r="W21" i="5"/>
  <c r="X21" i="5"/>
  <c r="Y21" i="5"/>
  <c r="Z21" i="5"/>
  <c r="AE32" i="4"/>
  <c r="AD32" i="4"/>
  <c r="AC32" i="4"/>
  <c r="AB32" i="4"/>
  <c r="W32" i="4"/>
  <c r="X32" i="4"/>
  <c r="Y32" i="4"/>
  <c r="Z32" i="4"/>
  <c r="S18" i="7"/>
  <c r="J8" i="1"/>
  <c r="K8" i="1" s="1"/>
  <c r="I8" i="1"/>
  <c r="E8" i="1"/>
  <c r="D8" i="1"/>
  <c r="AB30" i="1"/>
  <c r="AC30" i="1"/>
  <c r="Z14" i="7"/>
  <c r="B18" i="13"/>
  <c r="B16" i="13"/>
  <c r="B18" i="10"/>
  <c r="B16" i="10"/>
  <c r="D16" i="13"/>
  <c r="D22" i="13"/>
  <c r="Z8" i="6"/>
  <c r="C30" i="12"/>
  <c r="D30" i="12"/>
  <c r="B30" i="12"/>
  <c r="B6" i="10"/>
  <c r="B12" i="10"/>
  <c r="D16" i="10"/>
  <c r="H28" i="13"/>
  <c r="G28" i="13"/>
  <c r="D28" i="13"/>
  <c r="C28" i="13"/>
  <c r="B28" i="13"/>
  <c r="H27" i="13"/>
  <c r="G27" i="13"/>
  <c r="D27" i="13"/>
  <c r="C27" i="13"/>
  <c r="B27" i="13"/>
  <c r="G26" i="13"/>
  <c r="C26" i="13"/>
  <c r="B26" i="13"/>
  <c r="H25" i="13"/>
  <c r="G25" i="13"/>
  <c r="D25" i="13"/>
  <c r="C25" i="13"/>
  <c r="B25" i="13"/>
  <c r="H24" i="13"/>
  <c r="G24" i="13"/>
  <c r="D24" i="13"/>
  <c r="C24" i="13"/>
  <c r="B24" i="13"/>
  <c r="G23" i="13"/>
  <c r="C23" i="13"/>
  <c r="G22" i="13"/>
  <c r="C22" i="13"/>
  <c r="B22" i="13"/>
  <c r="G21" i="13"/>
  <c r="C21" i="13"/>
  <c r="B21" i="13"/>
  <c r="H20" i="13"/>
  <c r="G20" i="13"/>
  <c r="D20" i="13"/>
  <c r="G19" i="13"/>
  <c r="C19" i="13"/>
  <c r="B19" i="13"/>
  <c r="G18" i="13"/>
  <c r="C18" i="13"/>
  <c r="H17" i="13"/>
  <c r="G17" i="13"/>
  <c r="D17" i="13"/>
  <c r="C17" i="13"/>
  <c r="B17" i="13"/>
  <c r="H16" i="13"/>
  <c r="G16" i="13"/>
  <c r="C16" i="13"/>
  <c r="G15" i="13"/>
  <c r="C15" i="13"/>
  <c r="B15" i="13"/>
  <c r="G14" i="13"/>
  <c r="C14" i="13"/>
  <c r="B14" i="13"/>
  <c r="G13" i="13"/>
  <c r="C13" i="13"/>
  <c r="B13" i="13"/>
  <c r="H12" i="13"/>
  <c r="G12" i="13"/>
  <c r="D12" i="13"/>
  <c r="C12" i="13"/>
  <c r="B12" i="13"/>
  <c r="H11" i="13"/>
  <c r="G11" i="13"/>
  <c r="D11" i="13"/>
  <c r="C11" i="13"/>
  <c r="B11" i="13"/>
  <c r="G10" i="13"/>
  <c r="C10" i="13"/>
  <c r="B10" i="13"/>
  <c r="G9" i="13"/>
  <c r="C9" i="13"/>
  <c r="B9" i="13"/>
  <c r="G8" i="13"/>
  <c r="C8" i="13"/>
  <c r="B8" i="13"/>
  <c r="G7" i="13"/>
  <c r="C7" i="13"/>
  <c r="G6" i="13"/>
  <c r="C6" i="13"/>
  <c r="B5" i="13"/>
  <c r="B6" i="13"/>
  <c r="H5" i="13"/>
  <c r="G5" i="13"/>
  <c r="D5" i="13"/>
  <c r="C5" i="13"/>
  <c r="H22" i="13"/>
  <c r="H28" i="10"/>
  <c r="H27" i="10"/>
  <c r="H25" i="10"/>
  <c r="H24" i="10"/>
  <c r="H17" i="10"/>
  <c r="H16" i="10"/>
  <c r="H12" i="10"/>
  <c r="H11" i="10"/>
  <c r="H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1" i="10"/>
  <c r="G22" i="10"/>
  <c r="G23" i="10"/>
  <c r="G24" i="10"/>
  <c r="G26" i="10"/>
  <c r="G27" i="10"/>
  <c r="G28" i="10"/>
  <c r="G5" i="10"/>
  <c r="D28" i="10"/>
  <c r="D27" i="10"/>
  <c r="D24" i="10"/>
  <c r="D22" i="10"/>
  <c r="D17" i="10"/>
  <c r="D12" i="10"/>
  <c r="D11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1" i="10"/>
  <c r="C22" i="10"/>
  <c r="C23" i="10"/>
  <c r="C24" i="10"/>
  <c r="C26" i="10"/>
  <c r="C27" i="10"/>
  <c r="C28" i="10"/>
  <c r="C5" i="10"/>
  <c r="B26" i="10"/>
  <c r="B27" i="10"/>
  <c r="B28" i="10"/>
  <c r="B25" i="10"/>
  <c r="B24" i="10"/>
  <c r="B22" i="10"/>
  <c r="B21" i="10"/>
  <c r="B19" i="10"/>
  <c r="B17" i="10"/>
  <c r="B11" i="10"/>
  <c r="B13" i="10"/>
  <c r="B14" i="10"/>
  <c r="B15" i="10"/>
  <c r="B10" i="10"/>
  <c r="B9" i="10"/>
  <c r="B8" i="10"/>
  <c r="B5" i="10"/>
  <c r="I29" i="10"/>
  <c r="AH21" i="5"/>
  <c r="AI21" i="5"/>
  <c r="B20" i="7"/>
  <c r="C20" i="7"/>
  <c r="L30" i="1"/>
  <c r="L4" i="16" s="1"/>
  <c r="M30" i="1"/>
  <c r="M4" i="16" s="1"/>
  <c r="M18" i="16" s="1"/>
  <c r="R30" i="1"/>
  <c r="C13" i="9" s="1"/>
  <c r="G13" i="9" s="1"/>
  <c r="R21" i="5"/>
  <c r="C11" i="9" s="1"/>
  <c r="G11" i="9" s="1"/>
  <c r="R32" i="4"/>
  <c r="C9" i="9" s="1"/>
  <c r="G9" i="9" s="1"/>
  <c r="V20" i="7"/>
  <c r="E7" i="9" s="1"/>
  <c r="I7" i="9" s="1"/>
  <c r="T20" i="7"/>
  <c r="D7" i="9" s="1"/>
  <c r="H7" i="9" s="1"/>
  <c r="R20" i="7"/>
  <c r="C7" i="9" s="1"/>
  <c r="G7" i="9" s="1"/>
  <c r="V32" i="6"/>
  <c r="E5" i="9" s="1"/>
  <c r="I5" i="9" s="1"/>
  <c r="R32" i="6"/>
  <c r="C5" i="9" s="1"/>
  <c r="G5" i="9" s="1"/>
  <c r="T32" i="6"/>
  <c r="D5" i="9" s="1"/>
  <c r="H5" i="9" s="1"/>
  <c r="C32" i="6"/>
  <c r="C14" i="16" s="1"/>
  <c r="B32" i="6"/>
  <c r="B14" i="16" s="1"/>
  <c r="C21" i="5"/>
  <c r="C8" i="16" s="1"/>
  <c r="B21" i="5"/>
  <c r="B8" i="16" s="1"/>
  <c r="C32" i="4"/>
  <c r="C6" i="16" s="1"/>
  <c r="B32" i="4"/>
  <c r="B6" i="16" s="1"/>
  <c r="C30" i="1"/>
  <c r="C4" i="16" s="1"/>
  <c r="B30" i="1"/>
  <c r="B4" i="16" s="1"/>
  <c r="J21" i="5"/>
  <c r="J8" i="16" s="1"/>
  <c r="H21" i="5"/>
  <c r="H8" i="16" s="1"/>
  <c r="G21" i="5"/>
  <c r="G8" i="16" s="1"/>
  <c r="J32" i="4"/>
  <c r="J6" i="16" s="1"/>
  <c r="H32" i="4"/>
  <c r="H6" i="16" s="1"/>
  <c r="G32" i="4"/>
  <c r="G6" i="16" s="1"/>
  <c r="O30" i="1"/>
  <c r="O4" i="16" s="1"/>
  <c r="H30" i="1"/>
  <c r="H4" i="16" s="1"/>
  <c r="G30" i="1"/>
  <c r="G4" i="16" s="1"/>
  <c r="X32" i="6"/>
  <c r="Y32" i="6"/>
  <c r="AF32" i="4"/>
  <c r="T21" i="5"/>
  <c r="U21" i="5"/>
  <c r="AF21" i="5"/>
  <c r="U32" i="4"/>
  <c r="T32" i="4"/>
  <c r="U30" i="1"/>
  <c r="T30" i="1"/>
  <c r="AD30" i="1"/>
  <c r="AA30" i="1"/>
  <c r="D31" i="13"/>
  <c r="J18" i="10" l="1"/>
  <c r="J29" i="10" s="1"/>
  <c r="C18" i="16"/>
  <c r="H18" i="16"/>
  <c r="D14" i="16"/>
  <c r="AE30" i="1"/>
  <c r="V30" i="1"/>
  <c r="I4" i="16"/>
  <c r="D4" i="16"/>
  <c r="P4" i="16"/>
  <c r="O18" i="16"/>
  <c r="N4" i="16"/>
  <c r="L18" i="16"/>
  <c r="I6" i="16"/>
  <c r="K6" i="16"/>
  <c r="D6" i="16"/>
  <c r="V21" i="5"/>
  <c r="K8" i="16"/>
  <c r="I8" i="16"/>
  <c r="G18" i="16"/>
  <c r="D8" i="16"/>
  <c r="B18" i="16"/>
  <c r="F8" i="1"/>
  <c r="S8" i="1"/>
  <c r="H31" i="10"/>
  <c r="D31" i="10"/>
  <c r="D20" i="7"/>
  <c r="H29" i="13"/>
  <c r="Z32" i="6"/>
  <c r="D21" i="5"/>
  <c r="AG21" i="5"/>
  <c r="G31" i="10"/>
  <c r="G31" i="13"/>
  <c r="H29" i="10"/>
  <c r="P30" i="1"/>
  <c r="G29" i="10"/>
  <c r="AA21" i="5"/>
  <c r="D29" i="10"/>
  <c r="C31" i="10"/>
  <c r="C31" i="13"/>
  <c r="AG32" i="4"/>
  <c r="AA32" i="4"/>
  <c r="K32" i="4"/>
  <c r="C29" i="10"/>
  <c r="I32" i="4"/>
  <c r="N30" i="1"/>
  <c r="D30" i="1"/>
  <c r="J30" i="1"/>
  <c r="J4" i="16" s="1"/>
  <c r="K4" i="16" s="1"/>
  <c r="I9" i="13"/>
  <c r="B29" i="10"/>
  <c r="I5" i="13"/>
  <c r="H31" i="13"/>
  <c r="C29" i="13"/>
  <c r="I21" i="13"/>
  <c r="B31" i="13"/>
  <c r="G29" i="13"/>
  <c r="D29" i="13"/>
  <c r="I13" i="13"/>
  <c r="E31" i="10"/>
  <c r="I11" i="13"/>
  <c r="I24" i="13"/>
  <c r="I20" i="13"/>
  <c r="I16" i="13"/>
  <c r="I15" i="13"/>
  <c r="I26" i="13"/>
  <c r="I22" i="13"/>
  <c r="I18" i="13"/>
  <c r="I6" i="13"/>
  <c r="I17" i="13"/>
  <c r="K21" i="5"/>
  <c r="I21" i="5"/>
  <c r="E21" i="5"/>
  <c r="E8" i="16" s="1"/>
  <c r="D32" i="4"/>
  <c r="E32" i="4"/>
  <c r="I30" i="1"/>
  <c r="E30" i="1"/>
  <c r="E4" i="16" s="1"/>
  <c r="F4" i="16" s="1"/>
  <c r="I28" i="13"/>
  <c r="E20" i="7"/>
  <c r="E32" i="6"/>
  <c r="D32" i="6"/>
  <c r="I25" i="13"/>
  <c r="F31" i="10"/>
  <c r="I23" i="13"/>
  <c r="I7" i="13"/>
  <c r="E29" i="10"/>
  <c r="I10" i="13"/>
  <c r="I14" i="13"/>
  <c r="F31" i="13"/>
  <c r="F29" i="10"/>
  <c r="I27" i="13"/>
  <c r="I8" i="13"/>
  <c r="I19" i="13"/>
  <c r="I12" i="13"/>
  <c r="B29" i="13"/>
  <c r="V32" i="4"/>
  <c r="W32" i="6" l="1"/>
  <c r="E14" i="16"/>
  <c r="F14" i="16" s="1"/>
  <c r="J18" i="16"/>
  <c r="K18" i="16" s="1"/>
  <c r="N18" i="16"/>
  <c r="P18" i="16"/>
  <c r="F32" i="4"/>
  <c r="E6" i="16"/>
  <c r="F6" i="16" s="1"/>
  <c r="I18" i="16"/>
  <c r="F8" i="16"/>
  <c r="D18" i="16"/>
  <c r="K30" i="1"/>
  <c r="F32" i="6"/>
  <c r="U32" i="6"/>
  <c r="J31" i="10"/>
  <c r="I31" i="13"/>
  <c r="I29" i="13"/>
  <c r="F21" i="5"/>
  <c r="S21" i="5"/>
  <c r="B11" i="9"/>
  <c r="F11" i="9" s="1"/>
  <c r="B9" i="9"/>
  <c r="F9" i="9" s="1"/>
  <c r="S32" i="4"/>
  <c r="B13" i="9"/>
  <c r="F13" i="9" s="1"/>
  <c r="S30" i="1"/>
  <c r="F30" i="1"/>
  <c r="B7" i="9"/>
  <c r="F7" i="9" s="1"/>
  <c r="U20" i="7"/>
  <c r="F20" i="7"/>
  <c r="S32" i="6"/>
  <c r="B5" i="9"/>
  <c r="F5" i="9" s="1"/>
  <c r="E18" i="16" l="1"/>
  <c r="F18" i="16" s="1"/>
</calcChain>
</file>

<file path=xl/sharedStrings.xml><?xml version="1.0" encoding="utf-8"?>
<sst xmlns="http://schemas.openxmlformats.org/spreadsheetml/2006/main" count="488" uniqueCount="131">
  <si>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</si>
  <si>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</si>
  <si>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</si>
  <si>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</si>
  <si>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</si>
  <si>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</si>
  <si>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</si>
  <si>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</si>
  <si>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</si>
  <si>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nicht Bestanden / pas réussi</t>
  </si>
  <si>
    <t>Geprüft Wiederholer / Répétans examinés</t>
  </si>
  <si>
    <t>bestanden wiederholer / réussi répétants %</t>
  </si>
  <si>
    <t>nicht bestanden / pas réussi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</si>
  <si>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</si>
  <si>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</si>
  <si>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</si>
  <si>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</si>
  <si>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</si>
  <si>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</si>
  <si>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</si>
  <si>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</si>
  <si>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</si>
  <si>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</si>
  <si>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</si>
  <si>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</si>
  <si>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</si>
  <si>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</si>
  <si>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</si>
  <si>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</si>
  <si>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</si>
  <si>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</si>
  <si>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</si>
  <si>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GL</t>
  </si>
  <si>
    <t>AT</t>
  </si>
  <si>
    <t>BE Emmental</t>
  </si>
  <si>
    <t>SZ</t>
  </si>
  <si>
    <t>Be</t>
  </si>
  <si>
    <t>SH</t>
  </si>
  <si>
    <t>Be Oberland</t>
  </si>
  <si>
    <t>UR</t>
  </si>
  <si>
    <t>NW,OW</t>
  </si>
  <si>
    <t>Beruf / profession</t>
  </si>
  <si>
    <t>Anzahl der Nichtbestandenen</t>
  </si>
  <si>
    <t>Praktische Arbeiten PA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</si>
  <si>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</si>
  <si>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</si>
  <si>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</si>
  <si>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</si>
  <si>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</si>
  <si>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</si>
  <si>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Travaux pratiques TP</t>
  </si>
  <si>
    <t>AM (PW) MA (VL)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</si>
  <si>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</si>
  <si>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</si>
  <si>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</si>
  <si>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</si>
  <si>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</si>
  <si>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</si>
  <si>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</si>
  <si>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</si>
  <si>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</si>
  <si>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</si>
  <si>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</si>
  <si>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</si>
  <si>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</si>
  <si>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</si>
  <si>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</si>
  <si>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</si>
  <si>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</si>
  <si>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</si>
  <si>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</si>
  <si>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</si>
  <si>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</si>
  <si>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</si>
  <si>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</si>
  <si>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</si>
  <si>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Zusammenfassung der nicht bestandenen Qualifikationsbereiche
Résumé des domaines de qualification échoué</t>
  </si>
  <si>
    <t>SG,AR,AI,FL</t>
  </si>
  <si>
    <t>BE /BE Oberland</t>
  </si>
  <si>
    <t>AG,BL,BS,SO</t>
  </si>
  <si>
    <t>Bildung</t>
  </si>
  <si>
    <t>Romandie</t>
  </si>
  <si>
    <t xml:space="preserve"> </t>
  </si>
  <si>
    <t>BE / Be Oberland</t>
  </si>
  <si>
    <t>Praktische Arbeiten (PA) / 
Travaux pratiques (TP)</t>
  </si>
  <si>
    <t>Erfahrungsnote ÜK / 
Note d'expérience CI</t>
  </si>
  <si>
    <t>Erfahrungsnote BK / 
Note d'expérience CP</t>
  </si>
  <si>
    <t>Ф Erfahrungsnote / 
Note d'expérience</t>
  </si>
  <si>
    <t>Ф Prakt. Arbeiten / 
Travaux pratiques</t>
  </si>
  <si>
    <t>Geprüft Wiederholer / 
Répétans examinés</t>
  </si>
  <si>
    <t>bestanden ohne Wiederholer / 
réussi sans répétents%</t>
  </si>
  <si>
    <t>bestanden Wiederholer / 
réussi répétants %</t>
  </si>
  <si>
    <t>Ф Berufskenntnisse / 
Connais. profess.</t>
  </si>
  <si>
    <t>Geprüft ohne Wiederholer / 
Examiné sans répétants</t>
  </si>
  <si>
    <t xml:space="preserve">Total geprüft / 
Total examiné </t>
  </si>
  <si>
    <t>Ф Erfahrungsnote / 
Note d'epérience</t>
  </si>
  <si>
    <t>bestanden ohne wiederholer / 
réussi sans répétents%</t>
  </si>
  <si>
    <t>bestanden wiederholer / 
réussi répétants %</t>
  </si>
  <si>
    <t>bestanden ohne Wiederholer / 
réussi sans répétents %</t>
  </si>
  <si>
    <t>Schlussprüfungen / EFA 2022 (BiVo 2017 / Orfo 2017)</t>
  </si>
  <si>
    <t>Schlussprüfungen / EFA AM/MA 2022 (BiVo 2006 / Orfo 2006)</t>
  </si>
  <si>
    <t>AG (BL, SO bei NF)</t>
  </si>
  <si>
    <t>Mittelwert (BK und Erfa BK BFS / 
Moyenne (CP et Note d'exp. école)</t>
  </si>
  <si>
    <t>AM-PW MA-VL
2006</t>
  </si>
  <si>
    <t>AM-NF MA-VU
2006</t>
  </si>
  <si>
    <t>Mittelwert BK und PA (BK) / Moyenne CP et TP</t>
  </si>
  <si>
    <t>AM (PW) MA (VL)
2006</t>
  </si>
  <si>
    <t>AM (NF) MA (VU)
2006</t>
  </si>
  <si>
    <t>Statistik / Statistique 2022</t>
  </si>
  <si>
    <t>Mittelwert BK und Erfa BKU</t>
  </si>
  <si>
    <t>Moyenne Note CP + Note ECP</t>
  </si>
  <si>
    <t>TP et Moyenne Note CP + Note ECP</t>
  </si>
  <si>
    <t>PA und Mittelwert Note BK + Note Erfa BKU</t>
  </si>
  <si>
    <t>nicht erhalten</t>
  </si>
  <si>
    <t>Total Bestandene QV technische Grundbildungen AGVS 2022</t>
  </si>
  <si>
    <t>Total Absolventen QV technische Grundbildungen AGVS 2022</t>
  </si>
  <si>
    <t>Nombre des candidats PQ formation technique de l'UPSA 2022</t>
  </si>
  <si>
    <t>Nombre de diplômés PQ formation technique de l'UPSA 2022</t>
  </si>
  <si>
    <t>Statistik/Statistique Schlussprüfungen/Examens final 2022</t>
  </si>
  <si>
    <t>Total BMS Absolventen und Zusatzausbildung AA-AF und AF-AM 2022</t>
  </si>
  <si>
    <t>Total maturité prof. et formation complémentaires AMA-MMA et MMA-MA 2022</t>
  </si>
  <si>
    <t>Personenwagen / véhicules légers / Nutzfahrzeuge / véhicules utilitaires</t>
  </si>
  <si>
    <t>Position 1 (HKB / DCO 1)</t>
  </si>
  <si>
    <t>Position 2 (HKB / DCO 2)</t>
  </si>
  <si>
    <t>Position 3 (HKB / DCO 3)</t>
  </si>
  <si>
    <t>Position 4 (HKB / DCO 4)</t>
  </si>
  <si>
    <t>Position 5 (HKB / DCO 5)</t>
  </si>
  <si>
    <t>Position 6 (Fachgespräch / 
Entretien professionnel)</t>
  </si>
  <si>
    <t>Position 5 (Fachgespräch / 
Entretien professionnel)</t>
  </si>
  <si>
    <t>Position 4 (Fachgespräch / 
Entretien professionnel)</t>
  </si>
  <si>
    <t>AM-NF 
MA-VU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</si>
</sst>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  <font>
      <b/>
      <sz val="18"/>
      <name val="Arial Narrow"/>
      <family val="2"/>
    </font>
    <font>
      <b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 Narrow"/>
      <family val="2"/>
    </font>
    <font>
      <b/>
      <sz val="17"/>
      <name val="Arial"/>
      <family val="2"/>
    </font>
    <font>
      <sz val="11"/>
      <name val="Calibri"/>
      <family val="2"/>
    </font>
    <font>
      <b/>
      <sz val="18"/>
      <color rgb="FFFF0000"/>
      <name val="Arial"/>
      <family val="2"/>
    </font>
    <font>
      <sz val="22"/>
      <color indexed="12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20"/>
      <color rgb="FFFF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4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0" fontId="7" fillId="0" borderId="0" xfId="0" applyFont="1"/>
    <xf numFmtId="0" fontId="4" fillId="0" borderId="1" xfId="0" applyFont="1" applyBorder="1" applyAlignment="1">
      <alignment wrapText="1"/>
    </xf>
    <xf numFmtId="0" fontId="4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164" fontId="4" fillId="0" borderId="1" xfId="0" applyNumberFormat="1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2" fontId="7" fillId="0" borderId="0" xfId="0" applyNumberFormat="1" applyFont="1" applyAlignment="1">
      <alignment horizontal="center"/>
    </xf>
    <xf numFmtId="0" fontId="8" fillId="0" borderId="2" xfId="0" applyFont="1" applyFill="1" applyBorder="1" applyAlignment="1">
      <alignment horizontal="center" textRotation="90" wrapText="1"/>
    </xf>
    <xf numFmtId="164" fontId="10" fillId="0" borderId="1" xfId="0" applyNumberFormat="1" applyFont="1" applyBorder="1" applyAlignment="1" applyProtection="1">
      <alignment horizontal="center"/>
    </xf>
    <xf numFmtId="164" fontId="10" fillId="0" borderId="3" xfId="0" applyNumberFormat="1" applyFont="1" applyBorder="1" applyAlignment="1" applyProtection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Border="1"/>
    <xf numFmtId="0" fontId="13" fillId="4" borderId="4" xfId="0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5" fillId="3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8" fillId="3" borderId="7" xfId="0" applyNumberFormat="1" applyFont="1" applyFill="1" applyBorder="1" applyAlignment="1">
      <alignment horizontal="center" vertical="center"/>
    </xf>
    <xf numFmtId="164" fontId="18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textRotation="90" wrapText="1"/>
    </xf>
    <xf numFmtId="0" fontId="17" fillId="0" borderId="4" xfId="0" applyFont="1" applyFill="1" applyBorder="1" applyAlignment="1">
      <alignment horizontal="center" textRotation="90"/>
    </xf>
    <xf numFmtId="0" fontId="9" fillId="0" borderId="0" xfId="0" applyFont="1"/>
    <xf numFmtId="0" fontId="14" fillId="5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textRotation="90" wrapText="1"/>
    </xf>
    <xf numFmtId="0" fontId="0" fillId="0" borderId="13" xfId="0" applyBorder="1"/>
    <xf numFmtId="164" fontId="10" fillId="0" borderId="14" xfId="0" applyNumberFormat="1" applyFont="1" applyBorder="1" applyAlignment="1" applyProtection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2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" fontId="24" fillId="6" borderId="7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2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12" borderId="1" xfId="0" applyFont="1" applyFill="1" applyBorder="1" applyProtection="1"/>
    <xf numFmtId="1" fontId="3" fillId="0" borderId="1" xfId="0" applyNumberFormat="1" applyFont="1" applyBorder="1" applyAlignment="1" applyProtection="1">
      <alignment horizontal="center"/>
    </xf>
    <xf numFmtId="0" fontId="7" fillId="0" borderId="0" xfId="0" applyFont="1" applyProtection="1"/>
    <xf numFmtId="1" fontId="3" fillId="0" borderId="0" xfId="0" applyNumberFormat="1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4" fillId="0" borderId="1" xfId="0" applyFont="1" applyFill="1" applyBorder="1"/>
    <xf numFmtId="1" fontId="0" fillId="0" borderId="0" xfId="0" applyNumberFormat="1" applyAlignment="1">
      <alignment horizontal="center"/>
    </xf>
    <xf numFmtId="0" fontId="3" fillId="0" borderId="0" xfId="0" applyFont="1" applyProtection="1"/>
    <xf numFmtId="1" fontId="0" fillId="0" borderId="0" xfId="0" applyNumberFormat="1" applyAlignment="1" applyProtection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 indent="4"/>
    </xf>
    <xf numFmtId="0" fontId="8" fillId="0" borderId="21" xfId="0" applyFont="1" applyBorder="1" applyAlignment="1">
      <alignment horizontal="center" textRotation="90" wrapText="1"/>
    </xf>
    <xf numFmtId="164" fontId="10" fillId="3" borderId="21" xfId="0" applyNumberFormat="1" applyFont="1" applyFill="1" applyBorder="1" applyAlignment="1">
      <alignment horizontal="center"/>
    </xf>
    <xf numFmtId="0" fontId="8" fillId="0" borderId="22" xfId="0" applyFont="1" applyBorder="1" applyAlignment="1">
      <alignment horizontal="center" textRotation="90" wrapText="1"/>
    </xf>
    <xf numFmtId="0" fontId="8" fillId="0" borderId="23" xfId="0" applyFont="1" applyBorder="1" applyAlignment="1">
      <alignment horizontal="center" textRotation="90" wrapText="1"/>
    </xf>
    <xf numFmtId="0" fontId="8" fillId="0" borderId="24" xfId="0" applyFont="1" applyBorder="1" applyAlignment="1">
      <alignment horizontal="center" textRotation="90" wrapText="1"/>
    </xf>
    <xf numFmtId="164" fontId="10" fillId="3" borderId="3" xfId="0" applyNumberFormat="1" applyFont="1" applyFill="1" applyBorder="1" applyAlignment="1">
      <alignment horizontal="center"/>
    </xf>
    <xf numFmtId="164" fontId="10" fillId="0" borderId="25" xfId="0" applyNumberFormat="1" applyFont="1" applyBorder="1" applyAlignment="1" applyProtection="1">
      <alignment horizontal="center"/>
    </xf>
    <xf numFmtId="164" fontId="10" fillId="3" borderId="14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textRotation="90" wrapText="1"/>
    </xf>
    <xf numFmtId="0" fontId="8" fillId="0" borderId="14" xfId="0" applyFont="1" applyFill="1" applyBorder="1" applyAlignment="1">
      <alignment horizontal="center" textRotation="90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164" fontId="6" fillId="0" borderId="0" xfId="0" applyNumberFormat="1" applyFont="1" applyAlignment="1" applyProtection="1">
      <alignment horizontal="centerContinuous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textRotation="90" wrapText="1"/>
      <protection locked="0"/>
    </xf>
    <xf numFmtId="0" fontId="4" fillId="0" borderId="1" xfId="0" applyFont="1" applyBorder="1" applyAlignment="1" applyProtection="1">
      <alignment horizontal="center" textRotation="90" wrapText="1"/>
      <protection locked="0"/>
    </xf>
    <xf numFmtId="164" fontId="4" fillId="0" borderId="1" xfId="0" applyNumberFormat="1" applyFont="1" applyBorder="1" applyAlignment="1" applyProtection="1">
      <alignment horizontal="center" textRotation="90" wrapText="1"/>
      <protection locked="0"/>
    </xf>
    <xf numFmtId="0" fontId="7" fillId="0" borderId="1" xfId="0" applyFont="1" applyBorder="1" applyAlignment="1" applyProtection="1">
      <alignment horizontal="center" textRotation="90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3" fillId="14" borderId="1" xfId="0" applyFont="1" applyFill="1" applyBorder="1" applyAlignment="1" applyProtection="1">
      <alignment horizontal="center" wrapText="1"/>
    </xf>
    <xf numFmtId="1" fontId="3" fillId="14" borderId="1" xfId="0" applyNumberFormat="1" applyFont="1" applyFill="1" applyBorder="1" applyAlignment="1" applyProtection="1">
      <alignment horizontal="center"/>
    </xf>
    <xf numFmtId="1" fontId="3" fillId="14" borderId="0" xfId="0" applyNumberFormat="1" applyFont="1" applyFill="1" applyAlignment="1" applyProtection="1">
      <alignment horizontal="center"/>
    </xf>
    <xf numFmtId="0" fontId="0" fillId="14" borderId="0" xfId="0" applyFill="1" applyAlignment="1" applyProtection="1">
      <alignment horizontal="center"/>
      <protection locked="0"/>
    </xf>
    <xf numFmtId="1" fontId="0" fillId="14" borderId="0" xfId="0" applyNumberFormat="1" applyFill="1" applyAlignment="1" applyProtection="1">
      <alignment horizontal="center"/>
    </xf>
    <xf numFmtId="0" fontId="0" fillId="14" borderId="0" xfId="0" applyFill="1" applyAlignment="1" applyProtection="1">
      <alignment horizontal="center"/>
    </xf>
    <xf numFmtId="0" fontId="32" fillId="0" borderId="0" xfId="0" applyFont="1" applyAlignment="1">
      <alignment vertical="center"/>
    </xf>
    <xf numFmtId="1" fontId="24" fillId="4" borderId="7" xfId="0" applyNumberFormat="1" applyFont="1" applyFill="1" applyBorder="1" applyAlignment="1">
      <alignment horizontal="center" vertical="center"/>
    </xf>
    <xf numFmtId="1" fontId="27" fillId="4" borderId="7" xfId="0" applyNumberFormat="1" applyFont="1" applyFill="1" applyBorder="1" applyAlignment="1">
      <alignment horizontal="center" vertical="center"/>
    </xf>
    <xf numFmtId="1" fontId="25" fillId="0" borderId="7" xfId="0" applyNumberFormat="1" applyFont="1" applyFill="1" applyBorder="1" applyAlignment="1">
      <alignment horizontal="center" vertical="center"/>
    </xf>
    <xf numFmtId="1" fontId="34" fillId="0" borderId="7" xfId="0" applyNumberFormat="1" applyFont="1" applyFill="1" applyBorder="1" applyAlignment="1">
      <alignment horizontal="center" vertical="center"/>
    </xf>
    <xf numFmtId="1" fontId="24" fillId="5" borderId="7" xfId="0" applyNumberFormat="1" applyFont="1" applyFill="1" applyBorder="1" applyAlignment="1">
      <alignment horizontal="center" vertical="center"/>
    </xf>
    <xf numFmtId="1" fontId="27" fillId="5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164" fontId="25" fillId="0" borderId="7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1" fontId="24" fillId="9" borderId="7" xfId="0" applyNumberFormat="1" applyFont="1" applyFill="1" applyBorder="1" applyAlignment="1">
      <alignment horizontal="center" vertical="center"/>
    </xf>
    <xf numFmtId="1" fontId="24" fillId="10" borderId="7" xfId="0" applyNumberFormat="1" applyFont="1" applyFill="1" applyBorder="1" applyAlignment="1">
      <alignment horizontal="center" vertical="center"/>
    </xf>
    <xf numFmtId="0" fontId="35" fillId="13" borderId="7" xfId="0" applyFont="1" applyFill="1" applyBorder="1" applyAlignment="1">
      <alignment horizontal="center" vertical="center"/>
    </xf>
    <xf numFmtId="0" fontId="24" fillId="13" borderId="7" xfId="0" applyFont="1" applyFill="1" applyBorder="1" applyAlignment="1">
      <alignment horizontal="center" vertical="center"/>
    </xf>
    <xf numFmtId="164" fontId="27" fillId="13" borderId="7" xfId="0" applyNumberFormat="1" applyFont="1" applyFill="1" applyBorder="1" applyAlignment="1">
      <alignment horizontal="center" vertical="center"/>
    </xf>
    <xf numFmtId="1" fontId="10" fillId="16" borderId="1" xfId="0" applyNumberFormat="1" applyFont="1" applyFill="1" applyBorder="1" applyAlignment="1">
      <alignment horizontal="center"/>
    </xf>
    <xf numFmtId="1" fontId="10" fillId="17" borderId="1" xfId="0" applyNumberFormat="1" applyFont="1" applyFill="1" applyBorder="1" applyAlignment="1">
      <alignment horizontal="center"/>
    </xf>
    <xf numFmtId="164" fontId="10" fillId="17" borderId="1" xfId="0" applyNumberFormat="1" applyFont="1" applyFill="1" applyBorder="1" applyAlignment="1">
      <alignment horizontal="center"/>
    </xf>
    <xf numFmtId="164" fontId="10" fillId="3" borderId="27" xfId="0" applyNumberFormat="1" applyFont="1" applyFill="1" applyBorder="1" applyAlignment="1">
      <alignment horizontal="center"/>
    </xf>
    <xf numFmtId="0" fontId="10" fillId="16" borderId="1" xfId="0" applyNumberFormat="1" applyFont="1" applyFill="1" applyBorder="1" applyAlignment="1">
      <alignment horizontal="center"/>
    </xf>
    <xf numFmtId="0" fontId="8" fillId="16" borderId="0" xfId="0" applyFont="1" applyFill="1" applyAlignment="1">
      <alignment horizontal="center"/>
    </xf>
    <xf numFmtId="164" fontId="8" fillId="16" borderId="1" xfId="0" applyNumberFormat="1" applyFont="1" applyFill="1" applyBorder="1" applyAlignment="1">
      <alignment horizontal="center"/>
    </xf>
    <xf numFmtId="164" fontId="10" fillId="16" borderId="1" xfId="0" applyNumberFormat="1" applyFont="1" applyFill="1" applyBorder="1" applyAlignment="1">
      <alignment horizontal="center"/>
    </xf>
    <xf numFmtId="164" fontId="10" fillId="16" borderId="21" xfId="0" applyNumberFormat="1" applyFont="1" applyFill="1" applyBorder="1" applyAlignment="1">
      <alignment horizontal="center"/>
    </xf>
    <xf numFmtId="164" fontId="10" fillId="16" borderId="3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38" fillId="4" borderId="4" xfId="0" applyFont="1" applyFill="1" applyBorder="1" applyAlignment="1">
      <alignment horizontal="center" textRotation="90"/>
    </xf>
    <xf numFmtId="164" fontId="16" fillId="4" borderId="4" xfId="0" applyNumberFormat="1" applyFont="1" applyFill="1" applyBorder="1" applyAlignment="1">
      <alignment horizontal="center" textRotation="90"/>
    </xf>
    <xf numFmtId="2" fontId="39" fillId="17" borderId="1" xfId="0" applyNumberFormat="1" applyFont="1" applyFill="1" applyBorder="1" applyAlignment="1">
      <alignment horizontal="center"/>
    </xf>
    <xf numFmtId="164" fontId="39" fillId="17" borderId="1" xfId="0" applyNumberFormat="1" applyFont="1" applyFill="1" applyBorder="1" applyAlignment="1">
      <alignment horizontal="center"/>
    </xf>
    <xf numFmtId="2" fontId="7" fillId="17" borderId="1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10" fillId="17" borderId="1" xfId="0" applyNumberFormat="1" applyFont="1" applyFill="1" applyBorder="1" applyAlignment="1">
      <alignment horizontal="center"/>
    </xf>
    <xf numFmtId="0" fontId="39" fillId="17" borderId="0" xfId="0" applyFont="1" applyFill="1" applyAlignment="1">
      <alignment horizontal="center"/>
    </xf>
    <xf numFmtId="2" fontId="7" fillId="17" borderId="0" xfId="0" applyNumberFormat="1" applyFont="1" applyFill="1" applyAlignment="1">
      <alignment horizontal="center"/>
    </xf>
    <xf numFmtId="0" fontId="4" fillId="0" borderId="1" xfId="0" applyFont="1" applyFill="1" applyBorder="1" applyProtection="1">
      <protection locked="0"/>
    </xf>
    <xf numFmtId="0" fontId="36" fillId="0" borderId="1" xfId="0" applyFont="1" applyFill="1" applyBorder="1"/>
    <xf numFmtId="164" fontId="10" fillId="19" borderId="1" xfId="0" applyNumberFormat="1" applyFont="1" applyFill="1" applyBorder="1" applyAlignment="1">
      <alignment horizontal="center"/>
    </xf>
    <xf numFmtId="0" fontId="0" fillId="19" borderId="0" xfId="0" applyFill="1"/>
    <xf numFmtId="1" fontId="10" fillId="19" borderId="1" xfId="0" applyNumberFormat="1" applyFont="1" applyFill="1" applyBorder="1" applyAlignment="1">
      <alignment horizontal="center"/>
    </xf>
    <xf numFmtId="0" fontId="39" fillId="0" borderId="0" xfId="0" applyFont="1"/>
    <xf numFmtId="164" fontId="39" fillId="0" borderId="1" xfId="0" applyNumberFormat="1" applyFont="1" applyBorder="1" applyAlignment="1">
      <alignment horizontal="center"/>
    </xf>
    <xf numFmtId="1" fontId="39" fillId="0" borderId="0" xfId="0" applyNumberFormat="1" applyFont="1" applyAlignment="1">
      <alignment horizontal="center"/>
    </xf>
    <xf numFmtId="0" fontId="39" fillId="0" borderId="1" xfId="0" applyNumberFormat="1" applyFont="1" applyBorder="1" applyAlignment="1">
      <alignment horizontal="center"/>
    </xf>
    <xf numFmtId="2" fontId="39" fillId="0" borderId="0" xfId="0" applyNumberFormat="1" applyFont="1" applyAlignment="1">
      <alignment horizontal="center"/>
    </xf>
    <xf numFmtId="0" fontId="10" fillId="0" borderId="0" xfId="0" applyFont="1"/>
    <xf numFmtId="0" fontId="2" fillId="0" borderId="0" xfId="1"/>
    <xf numFmtId="0" fontId="12" fillId="0" borderId="4" xfId="1" applyFont="1" applyBorder="1" applyAlignment="1">
      <alignment horizontal="center" textRotation="90" wrapText="1"/>
    </xf>
    <xf numFmtId="0" fontId="19" fillId="0" borderId="4" xfId="1" applyFont="1" applyBorder="1" applyAlignment="1">
      <alignment horizontal="center" textRotation="90"/>
    </xf>
    <xf numFmtId="0" fontId="20" fillId="0" borderId="4" xfId="1" applyFont="1" applyBorder="1" applyAlignment="1">
      <alignment horizontal="center" textRotation="90"/>
    </xf>
    <xf numFmtId="164" fontId="14" fillId="0" borderId="4" xfId="1" applyNumberFormat="1" applyFont="1" applyBorder="1" applyAlignment="1">
      <alignment horizontal="center" textRotation="90"/>
    </xf>
    <xf numFmtId="0" fontId="2" fillId="0" borderId="8" xfId="1" applyBorder="1"/>
    <xf numFmtId="164" fontId="2" fillId="0" borderId="8" xfId="1" applyNumberFormat="1" applyBorder="1"/>
    <xf numFmtId="0" fontId="21" fillId="0" borderId="8" xfId="1" applyFont="1" applyBorder="1"/>
    <xf numFmtId="0" fontId="20" fillId="0" borderId="8" xfId="1" applyFont="1" applyBorder="1"/>
    <xf numFmtId="0" fontId="31" fillId="6" borderId="7" xfId="1" applyFont="1" applyFill="1" applyBorder="1" applyAlignment="1">
      <alignment horizontal="center" vertical="center" wrapText="1"/>
    </xf>
    <xf numFmtId="0" fontId="28" fillId="6" borderId="7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164" fontId="16" fillId="6" borderId="7" xfId="1" applyNumberFormat="1" applyFont="1" applyFill="1" applyBorder="1" applyAlignment="1">
      <alignment horizontal="center" vertical="center"/>
    </xf>
    <xf numFmtId="1" fontId="15" fillId="6" borderId="7" xfId="1" applyNumberFormat="1" applyFont="1" applyFill="1" applyBorder="1" applyAlignment="1">
      <alignment horizontal="center" vertical="center"/>
    </xf>
    <xf numFmtId="0" fontId="29" fillId="0" borderId="8" xfId="1" applyFont="1" applyBorder="1"/>
    <xf numFmtId="0" fontId="15" fillId="0" borderId="8" xfId="1" applyFont="1" applyBorder="1"/>
    <xf numFmtId="0" fontId="23" fillId="18" borderId="7" xfId="1" applyFont="1" applyFill="1" applyBorder="1" applyAlignment="1">
      <alignment horizontal="center" vertical="center" wrapText="1"/>
    </xf>
    <xf numFmtId="0" fontId="28" fillId="18" borderId="7" xfId="1" applyFont="1" applyFill="1" applyBorder="1" applyAlignment="1">
      <alignment horizontal="center" vertical="center"/>
    </xf>
    <xf numFmtId="0" fontId="15" fillId="18" borderId="7" xfId="1" applyFont="1" applyFill="1" applyBorder="1" applyAlignment="1">
      <alignment horizontal="center" vertical="center"/>
    </xf>
    <xf numFmtId="164" fontId="16" fillId="18" borderId="7" xfId="1" applyNumberFormat="1" applyFont="1" applyFill="1" applyBorder="1" applyAlignment="1">
      <alignment horizontal="center" vertical="center"/>
    </xf>
    <xf numFmtId="1" fontId="15" fillId="18" borderId="7" xfId="1" applyNumberFormat="1" applyFont="1" applyFill="1" applyBorder="1" applyAlignment="1">
      <alignment horizontal="center" vertical="center"/>
    </xf>
    <xf numFmtId="0" fontId="23" fillId="8" borderId="7" xfId="1" applyFont="1" applyFill="1" applyBorder="1" applyAlignment="1">
      <alignment horizontal="center" vertical="center" wrapText="1"/>
    </xf>
    <xf numFmtId="0" fontId="28" fillId="8" borderId="7" xfId="1" applyFont="1" applyFill="1" applyBorder="1" applyAlignment="1">
      <alignment horizontal="center" vertical="center"/>
    </xf>
    <xf numFmtId="0" fontId="15" fillId="8" borderId="9" xfId="1" applyFont="1" applyFill="1" applyBorder="1" applyAlignment="1">
      <alignment horizontal="center" vertical="center"/>
    </xf>
    <xf numFmtId="164" fontId="16" fillId="8" borderId="7" xfId="1" applyNumberFormat="1" applyFont="1" applyFill="1" applyBorder="1" applyAlignment="1">
      <alignment horizontal="center" vertical="center"/>
    </xf>
    <xf numFmtId="0" fontId="15" fillId="8" borderId="7" xfId="1" applyFont="1" applyFill="1" applyBorder="1" applyAlignment="1">
      <alignment horizontal="center" vertical="center"/>
    </xf>
    <xf numFmtId="0" fontId="23" fillId="7" borderId="7" xfId="1" applyFont="1" applyFill="1" applyBorder="1" applyAlignment="1">
      <alignment horizontal="center" vertical="center" wrapText="1"/>
    </xf>
    <xf numFmtId="0" fontId="28" fillId="15" borderId="7" xfId="1" applyFont="1" applyFill="1" applyBorder="1" applyAlignment="1">
      <alignment horizontal="center" vertical="center"/>
    </xf>
    <xf numFmtId="0" fontId="15" fillId="15" borderId="7" xfId="1" applyFont="1" applyFill="1" applyBorder="1" applyAlignment="1">
      <alignment horizontal="center" vertical="center"/>
    </xf>
    <xf numFmtId="164" fontId="16" fillId="15" borderId="7" xfId="1" applyNumberFormat="1" applyFont="1" applyFill="1" applyBorder="1" applyAlignment="1">
      <alignment horizontal="center" vertical="center"/>
    </xf>
    <xf numFmtId="0" fontId="28" fillId="7" borderId="7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164" fontId="33" fillId="7" borderId="7" xfId="1" applyNumberFormat="1" applyFont="1" applyFill="1" applyBorder="1" applyAlignment="1">
      <alignment horizontal="center" vertical="center"/>
    </xf>
    <xf numFmtId="0" fontId="23" fillId="20" borderId="7" xfId="1" applyFont="1" applyFill="1" applyBorder="1" applyAlignment="1">
      <alignment horizontal="center" vertical="center" wrapText="1"/>
    </xf>
    <xf numFmtId="0" fontId="28" fillId="20" borderId="7" xfId="1" applyFont="1" applyFill="1" applyBorder="1" applyAlignment="1">
      <alignment horizontal="center" vertical="center"/>
    </xf>
    <xf numFmtId="0" fontId="37" fillId="20" borderId="7" xfId="1" applyFont="1" applyFill="1" applyBorder="1" applyAlignment="1">
      <alignment horizontal="center" vertical="center"/>
    </xf>
    <xf numFmtId="164" fontId="16" fillId="20" borderId="7" xfId="1" applyNumberFormat="1" applyFont="1" applyFill="1" applyBorder="1" applyAlignment="1">
      <alignment horizontal="center" vertical="center"/>
    </xf>
    <xf numFmtId="0" fontId="15" fillId="20" borderId="7" xfId="1" applyFont="1" applyFill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164" fontId="2" fillId="0" borderId="4" xfId="1" applyNumberFormat="1" applyBorder="1" applyAlignment="1">
      <alignment horizontal="center" vertical="center"/>
    </xf>
    <xf numFmtId="164" fontId="2" fillId="0" borderId="7" xfId="1" applyNumberFormat="1" applyBorder="1" applyAlignment="1">
      <alignment horizontal="center" vertical="center"/>
    </xf>
    <xf numFmtId="164" fontId="18" fillId="0" borderId="7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center" wrapText="1"/>
    </xf>
    <xf numFmtId="0" fontId="28" fillId="4" borderId="7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164" fontId="16" fillId="4" borderId="1" xfId="1" applyNumberFormat="1" applyFont="1" applyFill="1" applyBorder="1" applyAlignment="1">
      <alignment horizontal="center" vertical="center"/>
    </xf>
    <xf numFmtId="0" fontId="23" fillId="5" borderId="7" xfId="1" applyFont="1" applyFill="1" applyBorder="1" applyAlignment="1">
      <alignment horizontal="center" vertical="center" wrapText="1"/>
    </xf>
    <xf numFmtId="0" fontId="28" fillId="5" borderId="7" xfId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164" fontId="16" fillId="5" borderId="1" xfId="1" applyNumberFormat="1" applyFont="1" applyFill="1" applyBorder="1" applyAlignment="1">
      <alignment horizontal="center" vertical="center"/>
    </xf>
    <xf numFmtId="164" fontId="33" fillId="15" borderId="7" xfId="1" applyNumberFormat="1" applyFont="1" applyFill="1" applyBorder="1" applyAlignment="1">
      <alignment horizontal="center" vertical="center"/>
    </xf>
    <xf numFmtId="0" fontId="15" fillId="11" borderId="10" xfId="1" applyFont="1" applyFill="1" applyBorder="1"/>
    <xf numFmtId="0" fontId="30" fillId="11" borderId="11" xfId="1" applyFont="1" applyFill="1" applyBorder="1" applyAlignment="1">
      <alignment horizontal="center" vertical="center"/>
    </xf>
    <xf numFmtId="0" fontId="22" fillId="11" borderId="11" xfId="1" applyFont="1" applyFill="1" applyBorder="1" applyAlignment="1">
      <alignment horizontal="center" vertical="center"/>
    </xf>
    <xf numFmtId="164" fontId="16" fillId="11" borderId="11" xfId="1" applyNumberFormat="1" applyFont="1" applyFill="1" applyBorder="1" applyAlignment="1">
      <alignment horizontal="center" vertical="center"/>
    </xf>
    <xf numFmtId="164" fontId="16" fillId="11" borderId="12" xfId="1" applyNumberFormat="1" applyFont="1" applyFill="1" applyBorder="1" applyAlignment="1">
      <alignment horizontal="center" vertical="center"/>
    </xf>
    <xf numFmtId="0" fontId="1" fillId="0" borderId="0" xfId="2"/>
    <xf numFmtId="0" fontId="40" fillId="0" borderId="1" xfId="2" applyFont="1" applyBorder="1" applyAlignment="1">
      <alignment wrapText="1"/>
    </xf>
    <xf numFmtId="0" fontId="41" fillId="0" borderId="1" xfId="2" applyFont="1" applyBorder="1" applyAlignment="1">
      <alignment horizontal="center" textRotation="90" wrapText="1"/>
    </xf>
    <xf numFmtId="0" fontId="40" fillId="0" borderId="1" xfId="2" applyFont="1" applyBorder="1" applyAlignment="1">
      <alignment horizontal="center" textRotation="90" wrapText="1"/>
    </xf>
    <xf numFmtId="0" fontId="40" fillId="2" borderId="1" xfId="2" applyFont="1" applyFill="1" applyBorder="1" applyAlignment="1">
      <alignment horizontal="center" textRotation="90" wrapText="1"/>
    </xf>
    <xf numFmtId="0" fontId="40" fillId="0" borderId="1" xfId="2" applyFont="1" applyBorder="1"/>
    <xf numFmtId="1" fontId="40" fillId="0" borderId="1" xfId="2" applyNumberFormat="1" applyFont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40" fillId="16" borderId="1" xfId="2" applyNumberFormat="1" applyFont="1" applyFill="1" applyBorder="1" applyAlignment="1">
      <alignment horizontal="center"/>
    </xf>
    <xf numFmtId="0" fontId="41" fillId="0" borderId="0" xfId="2" applyFont="1"/>
    <xf numFmtId="0" fontId="41" fillId="0" borderId="0" xfId="2" applyFont="1" applyAlignment="1">
      <alignment horizontal="center"/>
    </xf>
    <xf numFmtId="164" fontId="41" fillId="0" borderId="1" xfId="2" applyNumberFormat="1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15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</cellXfs>
  <cellStyles count="3">
    <cellStyle name="Standard" xfId="0" builtinId="0"/>
    <cellStyle name="Standard 2" xfId="1" xr:uid="{8FD488B9-304C-4808-B24D-8B856080492C}"/>
    <cellStyle name="Standard 3" xfId="2" xr:uid="{0E34A72D-708B-4542-BC17-5BB19F390DB2}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147637</xdr:colOff>
      <xdr:row>0</xdr:row>
      <xdr:rowOff>71438</xdr:rowOff>
    </xdr:from>
    <xdr:to>
      <xdr:col>30</xdr:col>
      <xdr:colOff>238125</xdr:colOff>
      <xdr:row>4</xdr:row>
      <xdr:rowOff>0</xdr:rowOff>
    </xdr:to>
    <xdr:pic>
      <xdr:nvPicPr>
        <xdr:cNvPr id="1180" name="Picture 2" descr="AGVS_d_Pant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043" y="71438"/>
          <a:ext cx="2566988" cy="63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214313</xdr:colOff>
      <xdr:row>1</xdr:row>
      <xdr:rowOff>45243</xdr:rowOff>
    </xdr:from>
    <xdr:to>
      <xdr:col>35</xdr:col>
      <xdr:colOff>52388</xdr:colOff>
      <xdr:row>4</xdr:row>
      <xdr:rowOff>145256</xdr:rowOff>
    </xdr:to>
    <xdr:pic>
      <xdr:nvPicPr>
        <xdr:cNvPr id="2203" name="Picture 1" descr="AGVS_d_Pant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44" y="211931"/>
          <a:ext cx="2671763" cy="635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63500</xdr:colOff>
      <xdr:row>6</xdr:row>
      <xdr:rowOff>413808</xdr:rowOff>
    </xdr:from>
    <xdr:to>
      <xdr:col>40</xdr:col>
      <xdr:colOff>232833</xdr:colOff>
      <xdr:row>6</xdr:row>
      <xdr:rowOff>1024466</xdr:rowOff>
    </xdr:to>
    <xdr:pic>
      <xdr:nvPicPr>
        <xdr:cNvPr id="3227" name="Picture 1" descr="AGVS_d_Pant">
          <a:extLst>
            <a:ext uri="{FF2B5EF4-FFF2-40B4-BE49-F238E27FC236}">
              <a16:creationId xmlns:a16="http://schemas.microsoft.com/office/drawing/2014/main" id="{00000000-0008-0000-0200-00009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9333" y="1419225"/>
          <a:ext cx="2455333" cy="610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1</xdr:row>
      <xdr:rowOff>0</xdr:rowOff>
    </xdr:from>
    <xdr:to>
      <xdr:col>32</xdr:col>
      <xdr:colOff>84626</xdr:colOff>
      <xdr:row>4</xdr:row>
      <xdr:rowOff>94150</xdr:rowOff>
    </xdr:to>
    <xdr:pic>
      <xdr:nvPicPr>
        <xdr:cNvPr id="3" name="Picture 2" descr="AGVS_d_Pant">
          <a:extLst>
            <a:ext uri="{FF2B5EF4-FFF2-40B4-BE49-F238E27FC236}">
              <a16:creationId xmlns:a16="http://schemas.microsoft.com/office/drawing/2014/main" id="{A3CDD590-CEF1-4227-9DCD-BAD7FED6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596" y="161192"/>
          <a:ext cx="2605088" cy="614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110572</xdr:colOff>
      <xdr:row>1</xdr:row>
      <xdr:rowOff>56322</xdr:rowOff>
    </xdr:from>
    <xdr:to>
      <xdr:col>38</xdr:col>
      <xdr:colOff>337520</xdr:colOff>
      <xdr:row>4</xdr:row>
      <xdr:rowOff>157370</xdr:rowOff>
    </xdr:to>
    <xdr:pic>
      <xdr:nvPicPr>
        <xdr:cNvPr id="4252" name="Picture 2" descr="AGVS_d_Pant">
          <a:extLst>
            <a:ext uri="{FF2B5EF4-FFF2-40B4-BE49-F238E27FC236}">
              <a16:creationId xmlns:a16="http://schemas.microsoft.com/office/drawing/2014/main" id="{00000000-0008-0000-0300-00009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963" y="221974"/>
          <a:ext cx="2446687" cy="631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373544</xdr:colOff>
      <xdr:row>0</xdr:row>
      <xdr:rowOff>153228</xdr:rowOff>
    </xdr:from>
    <xdr:to>
      <xdr:col>38</xdr:col>
      <xdr:colOff>364435</xdr:colOff>
      <xdr:row>4</xdr:row>
      <xdr:rowOff>82743</xdr:rowOff>
    </xdr:to>
    <xdr:pic>
      <xdr:nvPicPr>
        <xdr:cNvPr id="5276" name="Picture 2" descr="AGVS_d_Pant">
          <a:extLst>
            <a:ext uri="{FF2B5EF4-FFF2-40B4-BE49-F238E27FC236}">
              <a16:creationId xmlns:a16="http://schemas.microsoft.com/office/drawing/2014/main" id="{00000000-0008-0000-0400-00009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587" y="153228"/>
          <a:ext cx="2417696" cy="625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0"/>
  <sheetViews>
    <sheetView tabSelected="1" showWhiteSpace="0" zoomScale="120" zoomScaleNormal="120" zoomScaleSheetLayoutView="115" workbookViewId="0">
      <pane ySplit="7" topLeftCell="A23" activePane="bottomLeft" state="frozen"/>
      <selection pane="bottomLeft" activeCell="AF24" sqref="AF24"/>
    </sheetView>
  </sheetViews>
  <sheetFormatPr baseColWidth="10" defaultRowHeight="13.2" x14ac:dyDescent="0.25"/>
  <cols>
    <col min="1" max="1" width="17.5546875" customWidth="1"/>
    <col min="2" max="3" width="4.6640625" customWidth="1"/>
    <col min="4" max="4" width="5.109375" customWidth="1"/>
    <col min="5" max="8" width="4.6640625" customWidth="1"/>
    <col min="9" max="9" width="5.109375" customWidth="1"/>
    <col min="10" max="13" width="4.6640625" customWidth="1"/>
    <col min="14" max="14" width="5.109375" customWidth="1"/>
    <col min="15" max="15" width="4.6640625" customWidth="1"/>
    <col min="16" max="16" width="6.6640625" bestFit="1" customWidth="1"/>
    <col min="17" max="21" width="4.6640625" customWidth="1"/>
    <col min="22" max="22" width="5.44140625" customWidth="1"/>
    <col min="23" max="25" width="4.6640625" customWidth="1"/>
    <col min="26" max="26" width="4.88671875" customWidth="1"/>
    <col min="27" max="30" width="4.6640625" customWidth="1"/>
    <col min="31" max="31" width="4.88671875" customWidth="1"/>
  </cols>
  <sheetData>
    <row r="1" spans="1:31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5.6" x14ac:dyDescent="0.3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3.8" thickBot="1" x14ac:dyDescent="0.3">
      <c r="A6" s="7" t="s">
        <v>31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41" customHeight="1" x14ac:dyDescent="0.25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93</v>
      </c>
      <c r="H7" s="14" t="s">
        <v>4</v>
      </c>
      <c r="I7" s="14" t="s">
        <v>98</v>
      </c>
      <c r="J7" s="14" t="s">
        <v>9</v>
      </c>
      <c r="K7" s="14" t="s">
        <v>7</v>
      </c>
      <c r="L7" s="12" t="s">
        <v>89</v>
      </c>
      <c r="M7" s="14" t="s">
        <v>4</v>
      </c>
      <c r="N7" s="14" t="s">
        <v>91</v>
      </c>
      <c r="O7" s="13" t="s">
        <v>12</v>
      </c>
      <c r="P7" s="14" t="s">
        <v>7</v>
      </c>
      <c r="Q7" s="16" t="s">
        <v>6</v>
      </c>
      <c r="R7" s="14" t="s">
        <v>84</v>
      </c>
      <c r="S7" s="14" t="s">
        <v>7</v>
      </c>
      <c r="T7" s="14" t="s">
        <v>85</v>
      </c>
      <c r="U7" s="14" t="s">
        <v>86</v>
      </c>
      <c r="V7" s="92" t="s">
        <v>95</v>
      </c>
      <c r="W7" s="94" t="s">
        <v>122</v>
      </c>
      <c r="X7" s="94" t="s">
        <v>123</v>
      </c>
      <c r="Y7" s="94" t="s">
        <v>124</v>
      </c>
      <c r="Z7" s="96" t="s">
        <v>88</v>
      </c>
      <c r="AA7" s="94" t="s">
        <v>122</v>
      </c>
      <c r="AB7" s="94" t="s">
        <v>123</v>
      </c>
      <c r="AC7" s="94" t="s">
        <v>124</v>
      </c>
      <c r="AD7" s="95" t="s">
        <v>129</v>
      </c>
      <c r="AE7" s="96" t="s">
        <v>92</v>
      </c>
    </row>
    <row r="8" spans="1:31" x14ac:dyDescent="0.25">
      <c r="A8" s="86" t="s">
        <v>13</v>
      </c>
      <c r="B8" s="21">
        <v>52</v>
      </c>
      <c r="C8" s="22">
        <v>46</v>
      </c>
      <c r="D8" s="22">
        <f t="shared" ref="D8" si="0">SUM(100/B8)*C8</f>
        <v>88.461538461538467</v>
      </c>
      <c r="E8" s="22">
        <f t="shared" ref="E8" si="1">B8-C8</f>
        <v>6</v>
      </c>
      <c r="F8" s="22">
        <f t="shared" ref="F8" si="2">SUM(100/B8)*E8</f>
        <v>11.538461538461538</v>
      </c>
      <c r="G8" s="22">
        <v>47</v>
      </c>
      <c r="H8" s="22">
        <v>43</v>
      </c>
      <c r="I8" s="22">
        <f t="shared" ref="I8" si="3">SUM(100/G8)*H8</f>
        <v>91.489361702127653</v>
      </c>
      <c r="J8" s="22">
        <f t="shared" ref="J8" si="4">G8-H8</f>
        <v>4</v>
      </c>
      <c r="K8" s="22">
        <f t="shared" ref="K8" si="5">SUM(100/G8)*J8</f>
        <v>8.5106382978723403</v>
      </c>
      <c r="L8" s="22">
        <f>B8-G8</f>
        <v>5</v>
      </c>
      <c r="M8" s="22">
        <v>3</v>
      </c>
      <c r="N8" s="22">
        <f t="shared" ref="N8:N28" si="6">SUM(100/L8)*M8</f>
        <v>60</v>
      </c>
      <c r="O8" s="22">
        <f t="shared" ref="O8" si="7">L8-M8</f>
        <v>2</v>
      </c>
      <c r="P8" s="22">
        <f t="shared" ref="P8" si="8">SUM(100/L8)*O8</f>
        <v>40</v>
      </c>
      <c r="Q8" s="24"/>
      <c r="R8" s="25">
        <v>3</v>
      </c>
      <c r="S8" s="21">
        <f t="shared" ref="S8" si="9">(100/E8)*R8</f>
        <v>50</v>
      </c>
      <c r="T8" s="23">
        <v>4.7</v>
      </c>
      <c r="U8" s="26">
        <v>4.3</v>
      </c>
      <c r="V8" s="143">
        <f t="shared" ref="V8" si="10">AVERAGE(T8:U8)</f>
        <v>4.5</v>
      </c>
      <c r="W8" s="97">
        <v>4.4000000000000004</v>
      </c>
      <c r="X8" s="26">
        <v>4.9000000000000004</v>
      </c>
      <c r="Y8" s="26">
        <v>4.7</v>
      </c>
      <c r="Z8" s="143">
        <f t="shared" ref="Z8" si="11">AVERAGE(W8:Y8)</f>
        <v>4.666666666666667</v>
      </c>
      <c r="AA8" s="97">
        <v>3.8</v>
      </c>
      <c r="AB8" s="26">
        <v>4</v>
      </c>
      <c r="AC8" s="26">
        <v>4.3</v>
      </c>
      <c r="AD8" s="26">
        <v>4.5</v>
      </c>
      <c r="AE8" s="143">
        <f t="shared" ref="AE8" si="12">AVERAGE(AA8:AD8)</f>
        <v>4.1500000000000004</v>
      </c>
    </row>
    <row r="9" spans="1:31" x14ac:dyDescent="0.25">
      <c r="A9" s="86" t="s">
        <v>58</v>
      </c>
      <c r="B9" s="21">
        <v>20</v>
      </c>
      <c r="C9" s="22">
        <v>20</v>
      </c>
      <c r="D9" s="22">
        <f t="shared" ref="D9" si="13">SUM(100/B9)*C9</f>
        <v>100</v>
      </c>
      <c r="E9" s="141"/>
      <c r="F9" s="141"/>
      <c r="G9" s="22">
        <v>18</v>
      </c>
      <c r="H9" s="22">
        <v>18</v>
      </c>
      <c r="I9" s="22">
        <f t="shared" ref="I9" si="14">SUM(100/G9)*H9</f>
        <v>100</v>
      </c>
      <c r="J9" s="141"/>
      <c r="K9" s="141"/>
      <c r="L9" s="22">
        <f t="shared" ref="L9" si="15">B9-G9</f>
        <v>2</v>
      </c>
      <c r="M9" s="22">
        <v>2</v>
      </c>
      <c r="N9" s="22">
        <f t="shared" ref="N9" si="16">SUM(100/L9)*M9</f>
        <v>100</v>
      </c>
      <c r="O9" s="141"/>
      <c r="P9" s="141"/>
      <c r="Q9" s="24"/>
      <c r="R9" s="145"/>
      <c r="S9" s="141"/>
      <c r="T9" s="23">
        <v>4.5</v>
      </c>
      <c r="U9" s="26">
        <v>4.5999999999999996</v>
      </c>
      <c r="V9" s="143">
        <f t="shared" ref="V9" si="17">AVERAGE(T9:U9)</f>
        <v>4.55</v>
      </c>
      <c r="W9" s="97">
        <v>4.7</v>
      </c>
      <c r="X9" s="26">
        <v>4.3</v>
      </c>
      <c r="Y9" s="26">
        <v>4.3</v>
      </c>
      <c r="Z9" s="143">
        <f t="shared" ref="Z9" si="18">AVERAGE(W9:Y9)</f>
        <v>4.4333333333333336</v>
      </c>
      <c r="AA9" s="97">
        <v>3.4</v>
      </c>
      <c r="AB9" s="26">
        <v>3.7</v>
      </c>
      <c r="AC9" s="26">
        <v>4.0999999999999996</v>
      </c>
      <c r="AD9" s="26">
        <v>4.7</v>
      </c>
      <c r="AE9" s="143">
        <f t="shared" ref="AE9" si="19">AVERAGE(AA9:AD9)</f>
        <v>3.9749999999999996</v>
      </c>
    </row>
    <row r="10" spans="1:31" x14ac:dyDescent="0.25">
      <c r="A10" s="86" t="s">
        <v>14</v>
      </c>
      <c r="B10" s="21">
        <v>8</v>
      </c>
      <c r="C10" s="22">
        <v>8</v>
      </c>
      <c r="D10" s="22">
        <f t="shared" ref="D10:D29" si="20">SUM(100/B10)*C10</f>
        <v>100</v>
      </c>
      <c r="E10" s="141"/>
      <c r="F10" s="141"/>
      <c r="G10" s="22">
        <v>8</v>
      </c>
      <c r="H10" s="22">
        <v>8</v>
      </c>
      <c r="I10" s="22">
        <f t="shared" ref="I10:I28" si="21">SUM(100/G10)*H10</f>
        <v>100</v>
      </c>
      <c r="J10" s="141"/>
      <c r="K10" s="141"/>
      <c r="L10" s="141"/>
      <c r="M10" s="141"/>
      <c r="N10" s="141"/>
      <c r="O10" s="141"/>
      <c r="P10" s="141"/>
      <c r="Q10" s="24"/>
      <c r="R10" s="145"/>
      <c r="S10" s="141"/>
      <c r="T10" s="23">
        <v>4.5999999999999996</v>
      </c>
      <c r="U10" s="26">
        <v>4.9000000000000004</v>
      </c>
      <c r="V10" s="143">
        <f t="shared" ref="V10:V29" si="22">AVERAGE(T10:U10)</f>
        <v>4.75</v>
      </c>
      <c r="W10" s="97">
        <v>5.0999999999999996</v>
      </c>
      <c r="X10" s="26">
        <v>5.4</v>
      </c>
      <c r="Y10" s="26">
        <v>5.6</v>
      </c>
      <c r="Z10" s="143">
        <f t="shared" ref="Z10:Z29" si="23">AVERAGE(W10:Y10)</f>
        <v>5.3666666666666671</v>
      </c>
      <c r="AA10" s="97">
        <v>4.3</v>
      </c>
      <c r="AB10" s="26">
        <v>4.4000000000000004</v>
      </c>
      <c r="AC10" s="26">
        <v>5.0999999999999996</v>
      </c>
      <c r="AD10" s="26">
        <v>5.4</v>
      </c>
      <c r="AE10" s="143">
        <f t="shared" ref="AE10:AE29" si="24">AVERAGE(AA10:AD10)</f>
        <v>4.8</v>
      </c>
    </row>
    <row r="11" spans="1:31" x14ac:dyDescent="0.25">
      <c r="A11" s="86" t="s">
        <v>15</v>
      </c>
      <c r="B11" s="21">
        <v>11</v>
      </c>
      <c r="C11" s="22">
        <v>11</v>
      </c>
      <c r="D11" s="22">
        <f t="shared" si="20"/>
        <v>100.00000000000001</v>
      </c>
      <c r="E11" s="141"/>
      <c r="F11" s="141"/>
      <c r="G11" s="22">
        <v>11</v>
      </c>
      <c r="H11" s="22">
        <v>11</v>
      </c>
      <c r="I11" s="22">
        <f t="shared" si="21"/>
        <v>100.00000000000001</v>
      </c>
      <c r="J11" s="141"/>
      <c r="K11" s="141"/>
      <c r="L11" s="141"/>
      <c r="M11" s="141"/>
      <c r="N11" s="141"/>
      <c r="O11" s="141"/>
      <c r="P11" s="141"/>
      <c r="Q11" s="24"/>
      <c r="R11" s="145"/>
      <c r="S11" s="141"/>
      <c r="T11" s="23">
        <v>4.7</v>
      </c>
      <c r="U11" s="26">
        <v>4.9000000000000004</v>
      </c>
      <c r="V11" s="143">
        <f t="shared" si="22"/>
        <v>4.8000000000000007</v>
      </c>
      <c r="W11" s="97">
        <v>4.0999999999999996</v>
      </c>
      <c r="X11" s="26">
        <v>4.5</v>
      </c>
      <c r="Y11" s="26">
        <v>4.9000000000000004</v>
      </c>
      <c r="Z11" s="143">
        <f>AVERAGE(W11:Y11)</f>
        <v>4.5</v>
      </c>
      <c r="AA11" s="97">
        <v>3.9</v>
      </c>
      <c r="AB11" s="26">
        <v>4.7</v>
      </c>
      <c r="AC11" s="26">
        <v>4.5999999999999996</v>
      </c>
      <c r="AD11" s="26">
        <v>4.5999999999999996</v>
      </c>
      <c r="AE11" s="143">
        <f>AVERAGE(AA11:AD11)</f>
        <v>4.4499999999999993</v>
      </c>
    </row>
    <row r="12" spans="1:31" x14ac:dyDescent="0.25">
      <c r="A12" s="86" t="s">
        <v>16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24"/>
      <c r="R12" s="145"/>
      <c r="S12" s="141"/>
      <c r="T12" s="148"/>
      <c r="U12" s="148"/>
      <c r="V12" s="149"/>
      <c r="W12" s="150"/>
      <c r="X12" s="148"/>
      <c r="Y12" s="148"/>
      <c r="Z12" s="149"/>
      <c r="AA12" s="150"/>
      <c r="AB12" s="148"/>
      <c r="AC12" s="148"/>
      <c r="AD12" s="148"/>
      <c r="AE12" s="149"/>
    </row>
    <row r="13" spans="1:31" x14ac:dyDescent="0.25">
      <c r="A13" s="86" t="s">
        <v>17</v>
      </c>
      <c r="B13" s="21">
        <v>16</v>
      </c>
      <c r="C13" s="22">
        <v>15</v>
      </c>
      <c r="D13" s="22">
        <f t="shared" si="20"/>
        <v>93.75</v>
      </c>
      <c r="E13" s="22">
        <f t="shared" ref="E13:E29" si="25">B13-C13</f>
        <v>1</v>
      </c>
      <c r="F13" s="22">
        <f t="shared" ref="F13:F29" si="26">SUM(100/B13)*E13</f>
        <v>6.25</v>
      </c>
      <c r="G13" s="22">
        <v>16</v>
      </c>
      <c r="H13" s="22">
        <v>15</v>
      </c>
      <c r="I13" s="22">
        <f t="shared" si="21"/>
        <v>93.75</v>
      </c>
      <c r="J13" s="22">
        <f t="shared" ref="J13:J28" si="27">G13-H13</f>
        <v>1</v>
      </c>
      <c r="K13" s="22">
        <f t="shared" ref="K13:K28" si="28">SUM(100/G13)*J13</f>
        <v>6.25</v>
      </c>
      <c r="L13" s="141"/>
      <c r="M13" s="141"/>
      <c r="N13" s="141"/>
      <c r="O13" s="141"/>
      <c r="P13" s="141"/>
      <c r="Q13" s="24"/>
      <c r="R13" s="25">
        <v>1</v>
      </c>
      <c r="S13" s="21">
        <f t="shared" ref="S13:S29" si="29">(100/E13)*R13</f>
        <v>100</v>
      </c>
      <c r="T13" s="23">
        <v>4.5</v>
      </c>
      <c r="U13" s="26">
        <v>4.8</v>
      </c>
      <c r="V13" s="143">
        <f t="shared" si="22"/>
        <v>4.6500000000000004</v>
      </c>
      <c r="W13" s="97">
        <v>4.5</v>
      </c>
      <c r="X13" s="26">
        <v>4.7</v>
      </c>
      <c r="Y13" s="26">
        <v>4.5999999999999996</v>
      </c>
      <c r="Z13" s="143">
        <f t="shared" si="23"/>
        <v>4.5999999999999996</v>
      </c>
      <c r="AA13" s="97">
        <v>3.7</v>
      </c>
      <c r="AB13" s="26">
        <v>4.2</v>
      </c>
      <c r="AC13" s="26">
        <v>5.0999999999999996</v>
      </c>
      <c r="AD13" s="26">
        <v>4.7</v>
      </c>
      <c r="AE13" s="143">
        <f t="shared" si="24"/>
        <v>4.4249999999999998</v>
      </c>
    </row>
    <row r="14" spans="1:31" x14ac:dyDescent="0.25">
      <c r="A14" s="86" t="s">
        <v>18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24"/>
      <c r="R14" s="145"/>
      <c r="S14" s="141"/>
      <c r="T14" s="148"/>
      <c r="U14" s="148"/>
      <c r="V14" s="149"/>
      <c r="W14" s="150"/>
      <c r="X14" s="148"/>
      <c r="Y14" s="148"/>
      <c r="Z14" s="149"/>
      <c r="AA14" s="150"/>
      <c r="AB14" s="148"/>
      <c r="AC14" s="148"/>
      <c r="AD14" s="148"/>
      <c r="AE14" s="149"/>
    </row>
    <row r="15" spans="1:31" x14ac:dyDescent="0.25">
      <c r="A15" s="86" t="s">
        <v>32</v>
      </c>
      <c r="B15" s="21">
        <v>7</v>
      </c>
      <c r="C15" s="22">
        <v>7</v>
      </c>
      <c r="D15" s="22">
        <f t="shared" si="20"/>
        <v>100</v>
      </c>
      <c r="E15" s="141"/>
      <c r="F15" s="141"/>
      <c r="G15" s="22">
        <v>6</v>
      </c>
      <c r="H15" s="22">
        <v>6</v>
      </c>
      <c r="I15" s="22">
        <f t="shared" si="21"/>
        <v>100</v>
      </c>
      <c r="J15" s="141"/>
      <c r="K15" s="141"/>
      <c r="L15" s="22">
        <f t="shared" ref="L15:L28" si="30">B15-G15</f>
        <v>1</v>
      </c>
      <c r="M15" s="22">
        <v>1</v>
      </c>
      <c r="N15" s="22">
        <f t="shared" si="6"/>
        <v>100</v>
      </c>
      <c r="O15" s="141"/>
      <c r="P15" s="141"/>
      <c r="Q15" s="24"/>
      <c r="R15" s="145"/>
      <c r="S15" s="141"/>
      <c r="T15" s="23">
        <v>4.9000000000000004</v>
      </c>
      <c r="U15" s="26">
        <v>4.5999999999999996</v>
      </c>
      <c r="V15" s="143">
        <f t="shared" si="22"/>
        <v>4.75</v>
      </c>
      <c r="W15" s="97">
        <v>4.5</v>
      </c>
      <c r="X15" s="26">
        <v>4.5999999999999996</v>
      </c>
      <c r="Y15" s="26">
        <v>4.5</v>
      </c>
      <c r="Z15" s="143">
        <f t="shared" si="23"/>
        <v>4.5333333333333332</v>
      </c>
      <c r="AA15" s="97">
        <v>4.2</v>
      </c>
      <c r="AB15" s="26">
        <v>4.4000000000000004</v>
      </c>
      <c r="AC15" s="26">
        <v>4.0999999999999996</v>
      </c>
      <c r="AD15" s="26">
        <v>4.4000000000000004</v>
      </c>
      <c r="AE15" s="143">
        <f t="shared" si="24"/>
        <v>4.2750000000000004</v>
      </c>
    </row>
    <row r="16" spans="1:31" x14ac:dyDescent="0.25">
      <c r="A16" s="86" t="s">
        <v>19</v>
      </c>
      <c r="B16" s="21">
        <v>10</v>
      </c>
      <c r="C16" s="22">
        <v>10</v>
      </c>
      <c r="D16" s="22">
        <f t="shared" si="20"/>
        <v>100</v>
      </c>
      <c r="E16" s="141"/>
      <c r="F16" s="141"/>
      <c r="G16" s="22">
        <v>10</v>
      </c>
      <c r="H16" s="22">
        <v>10</v>
      </c>
      <c r="I16" s="22">
        <f t="shared" si="21"/>
        <v>100</v>
      </c>
      <c r="J16" s="141"/>
      <c r="K16" s="141"/>
      <c r="L16" s="141"/>
      <c r="M16" s="141"/>
      <c r="N16" s="141"/>
      <c r="O16" s="141"/>
      <c r="P16" s="141"/>
      <c r="Q16" s="24"/>
      <c r="R16" s="145"/>
      <c r="S16" s="141"/>
      <c r="T16" s="23">
        <v>4.75</v>
      </c>
      <c r="U16" s="26">
        <v>4.6500000000000004</v>
      </c>
      <c r="V16" s="143">
        <f t="shared" si="22"/>
        <v>4.7</v>
      </c>
      <c r="W16" s="97">
        <v>4.5</v>
      </c>
      <c r="X16" s="26">
        <v>4.5999999999999996</v>
      </c>
      <c r="Y16" s="26">
        <v>4.8</v>
      </c>
      <c r="Z16" s="143">
        <f t="shared" si="23"/>
        <v>4.6333333333333329</v>
      </c>
      <c r="AA16" s="97">
        <v>4.5</v>
      </c>
      <c r="AB16" s="26">
        <v>4.4000000000000004</v>
      </c>
      <c r="AC16" s="26">
        <v>5</v>
      </c>
      <c r="AD16" s="26">
        <v>4.8</v>
      </c>
      <c r="AE16" s="143">
        <f t="shared" si="24"/>
        <v>4.6749999999999998</v>
      </c>
    </row>
    <row r="17" spans="1:32" x14ac:dyDescent="0.25">
      <c r="A17" s="86" t="s">
        <v>57</v>
      </c>
      <c r="B17" s="21">
        <v>6</v>
      </c>
      <c r="C17" s="22">
        <v>6</v>
      </c>
      <c r="D17" s="22">
        <f t="shared" si="20"/>
        <v>100</v>
      </c>
      <c r="E17" s="141"/>
      <c r="F17" s="141"/>
      <c r="G17" s="22">
        <v>5</v>
      </c>
      <c r="H17" s="22">
        <v>5</v>
      </c>
      <c r="I17" s="22">
        <f t="shared" si="21"/>
        <v>100</v>
      </c>
      <c r="J17" s="141"/>
      <c r="K17" s="141"/>
      <c r="L17" s="22">
        <f t="shared" si="30"/>
        <v>1</v>
      </c>
      <c r="M17" s="22">
        <v>1</v>
      </c>
      <c r="N17" s="22">
        <f t="shared" si="6"/>
        <v>100</v>
      </c>
      <c r="O17" s="141"/>
      <c r="P17" s="141"/>
      <c r="Q17" s="24"/>
      <c r="R17" s="145"/>
      <c r="S17" s="141"/>
      <c r="T17" s="23">
        <v>4.4000000000000004</v>
      </c>
      <c r="U17" s="26">
        <v>4.5999999999999996</v>
      </c>
      <c r="V17" s="143">
        <f t="shared" ref="V17:V18" si="31">AVERAGE(T17:U17)</f>
        <v>4.5</v>
      </c>
      <c r="W17" s="97">
        <v>5</v>
      </c>
      <c r="X17" s="26">
        <v>4.8</v>
      </c>
      <c r="Y17" s="26">
        <v>5.4</v>
      </c>
      <c r="Z17" s="143">
        <f t="shared" ref="Z17" si="32">AVERAGE(W17:Y17)</f>
        <v>5.0666666666666673</v>
      </c>
      <c r="AA17" s="97">
        <v>3.7</v>
      </c>
      <c r="AB17" s="26">
        <v>4.3</v>
      </c>
      <c r="AC17" s="26">
        <v>4.5999999999999996</v>
      </c>
      <c r="AD17" s="26">
        <v>4.7</v>
      </c>
      <c r="AE17" s="143">
        <f t="shared" ref="AE17" si="33">AVERAGE(AA17:AD17)</f>
        <v>4.3250000000000002</v>
      </c>
    </row>
    <row r="18" spans="1:32" x14ac:dyDescent="0.25">
      <c r="A18" s="86" t="s">
        <v>20</v>
      </c>
      <c r="B18" s="21">
        <v>5</v>
      </c>
      <c r="C18" s="22">
        <v>5</v>
      </c>
      <c r="D18" s="22">
        <f t="shared" si="20"/>
        <v>100</v>
      </c>
      <c r="E18" s="141"/>
      <c r="F18" s="141"/>
      <c r="G18" s="22">
        <v>3</v>
      </c>
      <c r="H18" s="22">
        <v>3</v>
      </c>
      <c r="I18" s="22">
        <f t="shared" si="21"/>
        <v>100</v>
      </c>
      <c r="J18" s="141"/>
      <c r="K18" s="141"/>
      <c r="L18" s="22">
        <f t="shared" si="30"/>
        <v>2</v>
      </c>
      <c r="M18" s="22">
        <v>2</v>
      </c>
      <c r="N18" s="22">
        <f t="shared" si="6"/>
        <v>100</v>
      </c>
      <c r="O18" s="141"/>
      <c r="P18" s="141"/>
      <c r="Q18" s="24"/>
      <c r="R18" s="145"/>
      <c r="S18" s="141"/>
      <c r="T18" s="23">
        <v>4</v>
      </c>
      <c r="U18" s="26">
        <v>4.3</v>
      </c>
      <c r="V18" s="143">
        <f t="shared" si="31"/>
        <v>4.1500000000000004</v>
      </c>
      <c r="W18" s="97">
        <v>4.8</v>
      </c>
      <c r="X18" s="26">
        <v>4</v>
      </c>
      <c r="Y18" s="26">
        <v>5.3</v>
      </c>
      <c r="Z18" s="143">
        <v>4.9000000000000004</v>
      </c>
      <c r="AA18" s="97">
        <v>4.4000000000000004</v>
      </c>
      <c r="AB18" s="26">
        <v>4.5</v>
      </c>
      <c r="AC18" s="26">
        <v>5.3</v>
      </c>
      <c r="AD18" s="26">
        <v>4.9000000000000004</v>
      </c>
      <c r="AE18" s="143">
        <f t="shared" si="24"/>
        <v>4.7750000000000004</v>
      </c>
    </row>
    <row r="19" spans="1:32" x14ac:dyDescent="0.25">
      <c r="A19" s="86" t="s">
        <v>77</v>
      </c>
      <c r="B19" s="21">
        <v>24</v>
      </c>
      <c r="C19" s="22">
        <v>18</v>
      </c>
      <c r="D19" s="22">
        <f t="shared" si="20"/>
        <v>75</v>
      </c>
      <c r="E19" s="22">
        <f t="shared" si="25"/>
        <v>6</v>
      </c>
      <c r="F19" s="22">
        <f t="shared" si="26"/>
        <v>25</v>
      </c>
      <c r="G19" s="22">
        <v>21</v>
      </c>
      <c r="H19" s="22">
        <v>15</v>
      </c>
      <c r="I19" s="22">
        <f t="shared" si="21"/>
        <v>71.428571428571431</v>
      </c>
      <c r="J19" s="22">
        <f t="shared" si="27"/>
        <v>6</v>
      </c>
      <c r="K19" s="22">
        <f t="shared" si="28"/>
        <v>28.571428571428569</v>
      </c>
      <c r="L19" s="22">
        <f t="shared" si="30"/>
        <v>3</v>
      </c>
      <c r="M19" s="22">
        <v>3</v>
      </c>
      <c r="N19" s="22">
        <f t="shared" si="6"/>
        <v>100</v>
      </c>
      <c r="O19" s="141"/>
      <c r="P19" s="141"/>
      <c r="Q19" s="24"/>
      <c r="R19" s="25">
        <v>6</v>
      </c>
      <c r="S19" s="21">
        <f t="shared" ref="S19" si="34">(100/E19)*R19</f>
        <v>100</v>
      </c>
      <c r="T19" s="23">
        <v>4.8</v>
      </c>
      <c r="U19" s="26">
        <v>4.4000000000000004</v>
      </c>
      <c r="V19" s="143">
        <f t="shared" si="22"/>
        <v>4.5999999999999996</v>
      </c>
      <c r="W19" s="97">
        <v>4.2</v>
      </c>
      <c r="X19" s="26">
        <v>4.3</v>
      </c>
      <c r="Y19" s="26">
        <v>3.9</v>
      </c>
      <c r="Z19" s="143">
        <f t="shared" si="23"/>
        <v>4.1333333333333337</v>
      </c>
      <c r="AA19" s="97">
        <v>3.9</v>
      </c>
      <c r="AB19" s="26">
        <v>4</v>
      </c>
      <c r="AC19" s="26">
        <v>4.5</v>
      </c>
      <c r="AD19" s="26">
        <v>4.7</v>
      </c>
      <c r="AE19" s="143">
        <f t="shared" si="24"/>
        <v>4.2750000000000004</v>
      </c>
    </row>
    <row r="20" spans="1:32" x14ac:dyDescent="0.25">
      <c r="A20" s="86" t="s">
        <v>37</v>
      </c>
      <c r="B20" s="21">
        <v>2</v>
      </c>
      <c r="C20" s="22">
        <v>1</v>
      </c>
      <c r="D20" s="22">
        <f t="shared" si="20"/>
        <v>50</v>
      </c>
      <c r="E20" s="22">
        <f t="shared" si="25"/>
        <v>1</v>
      </c>
      <c r="F20" s="22">
        <f t="shared" si="26"/>
        <v>50</v>
      </c>
      <c r="G20" s="22">
        <v>2</v>
      </c>
      <c r="H20" s="22">
        <v>1</v>
      </c>
      <c r="I20" s="22">
        <f t="shared" si="21"/>
        <v>50</v>
      </c>
      <c r="J20" s="22">
        <f t="shared" si="27"/>
        <v>1</v>
      </c>
      <c r="K20" s="22">
        <f t="shared" si="28"/>
        <v>50</v>
      </c>
      <c r="L20" s="22">
        <v>1</v>
      </c>
      <c r="M20" s="22">
        <v>1</v>
      </c>
      <c r="N20" s="22">
        <f t="shared" si="6"/>
        <v>100</v>
      </c>
      <c r="O20" s="141"/>
      <c r="P20" s="141"/>
      <c r="Q20" s="24"/>
      <c r="R20" s="25">
        <v>1</v>
      </c>
      <c r="S20" s="21">
        <f t="shared" si="29"/>
        <v>100</v>
      </c>
      <c r="T20" s="23">
        <v>4.5</v>
      </c>
      <c r="U20" s="26">
        <v>4.3</v>
      </c>
      <c r="V20" s="143">
        <f t="shared" si="22"/>
        <v>4.4000000000000004</v>
      </c>
      <c r="W20" s="97">
        <v>4.5</v>
      </c>
      <c r="X20" s="26">
        <v>4.5</v>
      </c>
      <c r="Y20" s="26">
        <v>4.5</v>
      </c>
      <c r="Z20" s="143">
        <f t="shared" si="23"/>
        <v>4.5</v>
      </c>
      <c r="AA20" s="97">
        <v>4</v>
      </c>
      <c r="AB20" s="26">
        <v>4</v>
      </c>
      <c r="AC20" s="26">
        <v>5</v>
      </c>
      <c r="AD20" s="26">
        <v>3.8</v>
      </c>
      <c r="AE20" s="143">
        <f t="shared" si="24"/>
        <v>4.2</v>
      </c>
    </row>
    <row r="21" spans="1:32" x14ac:dyDescent="0.25">
      <c r="A21" s="86" t="s">
        <v>22</v>
      </c>
      <c r="B21" s="21">
        <v>17</v>
      </c>
      <c r="C21" s="22">
        <v>17</v>
      </c>
      <c r="D21" s="22">
        <f t="shared" si="20"/>
        <v>100</v>
      </c>
      <c r="E21" s="141"/>
      <c r="F21" s="141"/>
      <c r="G21" s="22">
        <v>16</v>
      </c>
      <c r="H21" s="22">
        <v>16</v>
      </c>
      <c r="I21" s="22">
        <f t="shared" si="21"/>
        <v>100</v>
      </c>
      <c r="J21" s="141"/>
      <c r="K21" s="141"/>
      <c r="L21" s="141"/>
      <c r="M21" s="141"/>
      <c r="N21" s="141"/>
      <c r="O21" s="141"/>
      <c r="P21" s="141"/>
      <c r="Q21" s="24"/>
      <c r="R21" s="145"/>
      <c r="S21" s="141"/>
      <c r="T21" s="23">
        <v>5</v>
      </c>
      <c r="U21" s="26">
        <v>4</v>
      </c>
      <c r="V21" s="143">
        <f t="shared" si="22"/>
        <v>4.5</v>
      </c>
      <c r="W21" s="97">
        <v>4.5</v>
      </c>
      <c r="X21" s="26">
        <v>4.5</v>
      </c>
      <c r="Y21" s="26">
        <v>4.5</v>
      </c>
      <c r="Z21" s="143">
        <f t="shared" si="23"/>
        <v>4.5</v>
      </c>
      <c r="AA21" s="97">
        <v>4</v>
      </c>
      <c r="AB21" s="26">
        <v>4</v>
      </c>
      <c r="AC21" s="26">
        <v>5</v>
      </c>
      <c r="AD21" s="26">
        <v>4.4000000000000004</v>
      </c>
      <c r="AE21" s="143">
        <f t="shared" si="24"/>
        <v>4.3499999999999996</v>
      </c>
    </row>
    <row r="22" spans="1:32" x14ac:dyDescent="0.25">
      <c r="A22" s="86" t="s">
        <v>35</v>
      </c>
      <c r="B22" s="21">
        <v>10</v>
      </c>
      <c r="C22" s="22">
        <v>10</v>
      </c>
      <c r="D22" s="22">
        <f t="shared" ref="D22" si="35">SUM(100/B22)*C22</f>
        <v>100</v>
      </c>
      <c r="E22" s="141"/>
      <c r="F22" s="141"/>
      <c r="G22" s="22">
        <v>10</v>
      </c>
      <c r="H22" s="22">
        <v>10</v>
      </c>
      <c r="I22" s="22">
        <f t="shared" ref="I22" si="36">SUM(100/G22)*H22</f>
        <v>100</v>
      </c>
      <c r="J22" s="141"/>
      <c r="K22" s="141"/>
      <c r="L22" s="141"/>
      <c r="M22" s="141"/>
      <c r="N22" s="141"/>
      <c r="O22" s="141"/>
      <c r="P22" s="141"/>
      <c r="Q22" s="24"/>
      <c r="R22" s="145"/>
      <c r="S22" s="141"/>
      <c r="T22" s="23">
        <v>4.5</v>
      </c>
      <c r="U22" s="26">
        <v>4.4000000000000004</v>
      </c>
      <c r="V22" s="143">
        <f t="shared" ref="V22" si="37">AVERAGE(T22:U22)</f>
        <v>4.45</v>
      </c>
      <c r="W22" s="97">
        <v>4.3</v>
      </c>
      <c r="X22" s="26">
        <v>4.5</v>
      </c>
      <c r="Y22" s="26">
        <v>4.8</v>
      </c>
      <c r="Z22" s="143">
        <f t="shared" ref="Z22" si="38">AVERAGE(W22:Y22)</f>
        <v>4.5333333333333341</v>
      </c>
      <c r="AA22" s="97">
        <v>3.2</v>
      </c>
      <c r="AB22" s="26">
        <v>3.7</v>
      </c>
      <c r="AC22" s="26">
        <v>3.6</v>
      </c>
      <c r="AD22" s="26">
        <v>4.7</v>
      </c>
      <c r="AE22" s="143">
        <f t="shared" ref="AE22" si="39">AVERAGE(AA22:AD22)</f>
        <v>3.8</v>
      </c>
    </row>
    <row r="23" spans="1:32" x14ac:dyDescent="0.25">
      <c r="A23" s="86" t="s">
        <v>23</v>
      </c>
      <c r="B23" s="21">
        <v>14</v>
      </c>
      <c r="C23" s="22">
        <v>14</v>
      </c>
      <c r="D23" s="22">
        <f t="shared" si="20"/>
        <v>100</v>
      </c>
      <c r="E23" s="141"/>
      <c r="F23" s="141"/>
      <c r="G23" s="22">
        <v>13</v>
      </c>
      <c r="H23" s="22">
        <v>13</v>
      </c>
      <c r="I23" s="22">
        <f t="shared" si="21"/>
        <v>100</v>
      </c>
      <c r="J23" s="141"/>
      <c r="K23" s="141"/>
      <c r="L23" s="22">
        <f t="shared" si="30"/>
        <v>1</v>
      </c>
      <c r="M23" s="22">
        <v>1</v>
      </c>
      <c r="N23" s="22">
        <f t="shared" si="6"/>
        <v>100</v>
      </c>
      <c r="O23" s="141"/>
      <c r="P23" s="141"/>
      <c r="Q23" s="24"/>
      <c r="R23" s="145"/>
      <c r="S23" s="141"/>
      <c r="T23" s="23">
        <v>4.9000000000000004</v>
      </c>
      <c r="U23" s="26">
        <v>4.5</v>
      </c>
      <c r="V23" s="143">
        <f t="shared" si="22"/>
        <v>4.7</v>
      </c>
      <c r="W23" s="97">
        <v>4.7</v>
      </c>
      <c r="X23" s="26">
        <v>5</v>
      </c>
      <c r="Y23" s="26">
        <v>4.5</v>
      </c>
      <c r="Z23" s="143">
        <f t="shared" si="23"/>
        <v>4.7333333333333334</v>
      </c>
      <c r="AA23" s="97">
        <v>3.8</v>
      </c>
      <c r="AB23" s="26">
        <v>4.2</v>
      </c>
      <c r="AC23" s="26">
        <v>4.5</v>
      </c>
      <c r="AD23" s="26">
        <v>4.5</v>
      </c>
      <c r="AE23" s="143">
        <f t="shared" si="24"/>
        <v>4.25</v>
      </c>
    </row>
    <row r="24" spans="1:32" x14ac:dyDescent="0.25">
      <c r="A24" s="86" t="s">
        <v>24</v>
      </c>
      <c r="B24" s="21">
        <v>12</v>
      </c>
      <c r="C24" s="22">
        <v>12</v>
      </c>
      <c r="D24" s="22">
        <f t="shared" si="20"/>
        <v>100</v>
      </c>
      <c r="E24" s="141"/>
      <c r="F24" s="141"/>
      <c r="G24" s="22">
        <v>12</v>
      </c>
      <c r="H24" s="22">
        <v>12</v>
      </c>
      <c r="I24" s="22">
        <f t="shared" si="21"/>
        <v>100</v>
      </c>
      <c r="J24" s="141"/>
      <c r="K24" s="141"/>
      <c r="L24" s="141"/>
      <c r="M24" s="141"/>
      <c r="N24" s="141"/>
      <c r="O24" s="141"/>
      <c r="P24" s="141"/>
      <c r="Q24" s="24"/>
      <c r="R24" s="145"/>
      <c r="S24" s="141"/>
      <c r="T24" s="23">
        <v>4.8</v>
      </c>
      <c r="U24" s="26">
        <v>4.9000000000000004</v>
      </c>
      <c r="V24" s="143">
        <f t="shared" si="22"/>
        <v>4.8499999999999996</v>
      </c>
      <c r="W24" s="97">
        <v>4.5999999999999996</v>
      </c>
      <c r="X24" s="26">
        <v>5.0999999999999996</v>
      </c>
      <c r="Y24" s="26">
        <v>4.8</v>
      </c>
      <c r="Z24" s="143">
        <f t="shared" si="23"/>
        <v>4.833333333333333</v>
      </c>
      <c r="AA24" s="97">
        <v>3.8</v>
      </c>
      <c r="AB24" s="26">
        <v>4.2</v>
      </c>
      <c r="AC24" s="26">
        <v>4.9000000000000004</v>
      </c>
      <c r="AD24" s="26">
        <v>4.3</v>
      </c>
      <c r="AE24" s="143">
        <f t="shared" si="24"/>
        <v>4.3</v>
      </c>
    </row>
    <row r="25" spans="1:32" x14ac:dyDescent="0.25">
      <c r="A25" s="162" t="s">
        <v>25</v>
      </c>
      <c r="B25" s="21">
        <v>31</v>
      </c>
      <c r="C25" s="22">
        <v>26</v>
      </c>
      <c r="D25" s="22">
        <f t="shared" si="20"/>
        <v>83.870967741935473</v>
      </c>
      <c r="E25" s="22">
        <f t="shared" si="25"/>
        <v>5</v>
      </c>
      <c r="F25" s="22">
        <f t="shared" si="26"/>
        <v>16.129032258064516</v>
      </c>
      <c r="G25" s="22">
        <v>29</v>
      </c>
      <c r="H25" s="22">
        <v>24</v>
      </c>
      <c r="I25" s="22">
        <f t="shared" si="21"/>
        <v>82.758620689655174</v>
      </c>
      <c r="J25" s="22">
        <f t="shared" si="27"/>
        <v>5</v>
      </c>
      <c r="K25" s="22">
        <f t="shared" si="28"/>
        <v>17.241379310344826</v>
      </c>
      <c r="L25" s="22">
        <f t="shared" si="30"/>
        <v>2</v>
      </c>
      <c r="M25" s="22">
        <v>2</v>
      </c>
      <c r="N25" s="22">
        <f t="shared" si="6"/>
        <v>100</v>
      </c>
      <c r="O25" s="141"/>
      <c r="P25" s="141"/>
      <c r="Q25" s="24"/>
      <c r="R25" s="25">
        <v>5</v>
      </c>
      <c r="S25" s="21">
        <f t="shared" si="29"/>
        <v>100</v>
      </c>
      <c r="T25" s="23">
        <v>4.5999999999999996</v>
      </c>
      <c r="U25" s="26">
        <v>4.8</v>
      </c>
      <c r="V25" s="143">
        <f t="shared" si="22"/>
        <v>4.6999999999999993</v>
      </c>
      <c r="W25" s="97">
        <v>4.4000000000000004</v>
      </c>
      <c r="X25" s="26">
        <v>4.7</v>
      </c>
      <c r="Y25" s="26">
        <v>3.8</v>
      </c>
      <c r="Z25" s="143">
        <f t="shared" si="23"/>
        <v>4.3000000000000007</v>
      </c>
      <c r="AA25" s="97">
        <v>4</v>
      </c>
      <c r="AB25" s="26">
        <v>4.2</v>
      </c>
      <c r="AC25" s="26">
        <v>4.4000000000000004</v>
      </c>
      <c r="AD25" s="26">
        <v>4.2</v>
      </c>
      <c r="AE25" s="143">
        <f t="shared" si="24"/>
        <v>4.2</v>
      </c>
    </row>
    <row r="26" spans="1:32" x14ac:dyDescent="0.25">
      <c r="A26" s="86" t="s">
        <v>26</v>
      </c>
      <c r="B26" s="21">
        <v>17</v>
      </c>
      <c r="C26" s="22">
        <v>17</v>
      </c>
      <c r="D26" s="22">
        <f t="shared" si="20"/>
        <v>100</v>
      </c>
      <c r="E26" s="141"/>
      <c r="F26" s="141"/>
      <c r="G26" s="22">
        <v>17</v>
      </c>
      <c r="H26" s="22">
        <v>17</v>
      </c>
      <c r="I26" s="22">
        <f t="shared" si="21"/>
        <v>100</v>
      </c>
      <c r="J26" s="141"/>
      <c r="K26" s="141"/>
      <c r="L26" s="141"/>
      <c r="M26" s="141"/>
      <c r="N26" s="141"/>
      <c r="O26" s="141"/>
      <c r="P26" s="141"/>
      <c r="Q26" s="24"/>
      <c r="R26" s="145"/>
      <c r="S26" s="141"/>
      <c r="T26" s="23">
        <v>4.5</v>
      </c>
      <c r="U26" s="26">
        <v>4.5999999999999996</v>
      </c>
      <c r="V26" s="143">
        <f t="shared" si="22"/>
        <v>4.55</v>
      </c>
      <c r="W26" s="97">
        <v>4.7</v>
      </c>
      <c r="X26" s="26">
        <v>4.7</v>
      </c>
      <c r="Y26" s="26">
        <v>4.8</v>
      </c>
      <c r="Z26" s="143">
        <f t="shared" si="23"/>
        <v>4.7333333333333334</v>
      </c>
      <c r="AA26" s="97">
        <v>4.4000000000000004</v>
      </c>
      <c r="AB26" s="26">
        <v>4.5</v>
      </c>
      <c r="AC26" s="26">
        <v>4.9000000000000004</v>
      </c>
      <c r="AD26" s="26">
        <v>5</v>
      </c>
      <c r="AE26" s="143">
        <f t="shared" si="24"/>
        <v>4.7</v>
      </c>
    </row>
    <row r="27" spans="1:32" x14ac:dyDescent="0.25">
      <c r="A27" s="86" t="s">
        <v>27</v>
      </c>
      <c r="B27" s="21">
        <v>6</v>
      </c>
      <c r="C27" s="22">
        <v>6</v>
      </c>
      <c r="D27" s="22">
        <f t="shared" si="20"/>
        <v>100</v>
      </c>
      <c r="E27" s="141"/>
      <c r="F27" s="141"/>
      <c r="G27" s="22">
        <v>5</v>
      </c>
      <c r="H27" s="22">
        <v>5</v>
      </c>
      <c r="I27" s="22">
        <f t="shared" si="21"/>
        <v>100</v>
      </c>
      <c r="J27" s="141"/>
      <c r="K27" s="141"/>
      <c r="L27" s="22">
        <f t="shared" si="30"/>
        <v>1</v>
      </c>
      <c r="M27" s="22">
        <v>1</v>
      </c>
      <c r="N27" s="22">
        <f t="shared" si="6"/>
        <v>100</v>
      </c>
      <c r="O27" s="141"/>
      <c r="P27" s="141"/>
      <c r="Q27" s="24"/>
      <c r="R27" s="145"/>
      <c r="S27" s="141"/>
      <c r="T27" s="23">
        <v>4.9000000000000004</v>
      </c>
      <c r="U27" s="26">
        <v>4.8</v>
      </c>
      <c r="V27" s="143">
        <f t="shared" si="22"/>
        <v>4.8499999999999996</v>
      </c>
      <c r="W27" s="97">
        <v>4.5999999999999996</v>
      </c>
      <c r="X27" s="26">
        <v>5.0999999999999996</v>
      </c>
      <c r="Y27" s="26">
        <v>4.8</v>
      </c>
      <c r="Z27" s="143">
        <f t="shared" si="23"/>
        <v>4.833333333333333</v>
      </c>
      <c r="AA27" s="97">
        <v>4.5</v>
      </c>
      <c r="AB27" s="26">
        <v>4.7</v>
      </c>
      <c r="AC27" s="26">
        <v>4.4000000000000004</v>
      </c>
      <c r="AD27" s="26">
        <v>5</v>
      </c>
      <c r="AE27" s="143">
        <f t="shared" si="24"/>
        <v>4.6500000000000004</v>
      </c>
    </row>
    <row r="28" spans="1:32" x14ac:dyDescent="0.25">
      <c r="A28" s="86" t="s">
        <v>28</v>
      </c>
      <c r="B28" s="21">
        <v>52</v>
      </c>
      <c r="C28" s="22">
        <v>46</v>
      </c>
      <c r="D28" s="22">
        <f t="shared" si="20"/>
        <v>88.461538461538467</v>
      </c>
      <c r="E28" s="22">
        <f t="shared" si="25"/>
        <v>6</v>
      </c>
      <c r="F28" s="22">
        <f t="shared" si="26"/>
        <v>11.538461538461538</v>
      </c>
      <c r="G28" s="22">
        <v>48</v>
      </c>
      <c r="H28" s="22">
        <v>44</v>
      </c>
      <c r="I28" s="22">
        <f t="shared" si="21"/>
        <v>91.666666666666671</v>
      </c>
      <c r="J28" s="22">
        <f t="shared" si="27"/>
        <v>4</v>
      </c>
      <c r="K28" s="22">
        <f t="shared" si="28"/>
        <v>8.3333333333333339</v>
      </c>
      <c r="L28" s="22">
        <f t="shared" si="30"/>
        <v>4</v>
      </c>
      <c r="M28" s="22">
        <v>4</v>
      </c>
      <c r="N28" s="22">
        <f t="shared" si="6"/>
        <v>100</v>
      </c>
      <c r="O28" s="141"/>
      <c r="P28" s="141"/>
      <c r="Q28" s="24"/>
      <c r="R28" s="145"/>
      <c r="S28" s="141"/>
      <c r="T28" s="23">
        <v>4.9000000000000004</v>
      </c>
      <c r="U28" s="26">
        <v>4.4000000000000004</v>
      </c>
      <c r="V28" s="143">
        <f t="shared" si="22"/>
        <v>4.6500000000000004</v>
      </c>
      <c r="W28" s="97">
        <v>4.5</v>
      </c>
      <c r="X28" s="26">
        <v>3.9</v>
      </c>
      <c r="Y28" s="26">
        <v>4.5999999999999996</v>
      </c>
      <c r="Z28" s="143">
        <f t="shared" si="23"/>
        <v>4.333333333333333</v>
      </c>
      <c r="AA28" s="97">
        <v>4.2</v>
      </c>
      <c r="AB28" s="26">
        <v>4</v>
      </c>
      <c r="AC28" s="26">
        <v>4.5</v>
      </c>
      <c r="AD28" s="26">
        <v>4.2</v>
      </c>
      <c r="AE28" s="143">
        <f t="shared" si="24"/>
        <v>4.2249999999999996</v>
      </c>
    </row>
    <row r="29" spans="1:32" x14ac:dyDescent="0.25">
      <c r="A29" s="86" t="s">
        <v>29</v>
      </c>
      <c r="B29" s="21">
        <v>28</v>
      </c>
      <c r="C29" s="22">
        <v>27</v>
      </c>
      <c r="D29" s="22">
        <f t="shared" si="20"/>
        <v>96.428571428571431</v>
      </c>
      <c r="E29" s="22">
        <f t="shared" si="25"/>
        <v>1</v>
      </c>
      <c r="F29" s="22">
        <f t="shared" si="26"/>
        <v>3.5714285714285716</v>
      </c>
      <c r="G29" s="22">
        <v>28</v>
      </c>
      <c r="H29" s="22">
        <v>27</v>
      </c>
      <c r="I29" s="22">
        <f t="shared" ref="I29" si="40">SUM(100/G29)*H29</f>
        <v>96.428571428571431</v>
      </c>
      <c r="J29" s="22">
        <f t="shared" ref="J29" si="41">G29-H29</f>
        <v>1</v>
      </c>
      <c r="K29" s="22">
        <f t="shared" ref="K29" si="42">SUM(100/G29)*J29</f>
        <v>3.5714285714285716</v>
      </c>
      <c r="L29" s="141"/>
      <c r="M29" s="141"/>
      <c r="N29" s="141"/>
      <c r="O29" s="141"/>
      <c r="P29" s="141"/>
      <c r="Q29" s="24"/>
      <c r="R29" s="25">
        <v>1</v>
      </c>
      <c r="S29" s="21">
        <f t="shared" si="29"/>
        <v>100</v>
      </c>
      <c r="T29" s="23">
        <v>4.5999999999999996</v>
      </c>
      <c r="U29" s="163"/>
      <c r="V29" s="143">
        <f t="shared" si="22"/>
        <v>4.5999999999999996</v>
      </c>
      <c r="W29" s="97">
        <v>4.5</v>
      </c>
      <c r="X29" s="26">
        <v>4.5999999999999996</v>
      </c>
      <c r="Y29" s="26">
        <v>4.9000000000000004</v>
      </c>
      <c r="Z29" s="143">
        <f t="shared" si="23"/>
        <v>4.666666666666667</v>
      </c>
      <c r="AA29" s="97">
        <v>3.8</v>
      </c>
      <c r="AB29" s="26">
        <v>4.3</v>
      </c>
      <c r="AC29" s="26">
        <v>4.3</v>
      </c>
      <c r="AD29" s="26">
        <v>5</v>
      </c>
      <c r="AE29" s="143">
        <f t="shared" si="24"/>
        <v>4.3499999999999996</v>
      </c>
      <c r="AF29" s="164" t="s">
        <v>113</v>
      </c>
    </row>
    <row r="30" spans="1:32" x14ac:dyDescent="0.25">
      <c r="A30" s="10" t="s">
        <v>30</v>
      </c>
      <c r="B30" s="11">
        <f>SUM(B8:B29)</f>
        <v>348</v>
      </c>
      <c r="C30" s="11">
        <f>SUM(C8:C29)</f>
        <v>322</v>
      </c>
      <c r="D30" s="28">
        <f>(100/B30)*C30</f>
        <v>92.528735632183896</v>
      </c>
      <c r="E30" s="11">
        <f>SUM(E8:E29)</f>
        <v>26</v>
      </c>
      <c r="F30" s="28">
        <f>(100/B30)*E30</f>
        <v>7.4712643678160919</v>
      </c>
      <c r="G30" s="11">
        <f>SUM(G8:G29)</f>
        <v>325</v>
      </c>
      <c r="H30" s="11">
        <f>SUM(H8:H29)</f>
        <v>303</v>
      </c>
      <c r="I30" s="28">
        <f>(100/G30)*H30</f>
        <v>93.230769230769241</v>
      </c>
      <c r="J30" s="11">
        <f>SUM(J8:J29)</f>
        <v>22</v>
      </c>
      <c r="K30" s="28">
        <f>(100/G30)*J30</f>
        <v>6.7692307692307701</v>
      </c>
      <c r="L30" s="11">
        <f>SUM(L8:L29)</f>
        <v>23</v>
      </c>
      <c r="M30" s="11">
        <f>SUM(M8:M29)</f>
        <v>21</v>
      </c>
      <c r="N30" s="28">
        <f>(100/L30)*M30</f>
        <v>91.304347826086953</v>
      </c>
      <c r="O30" s="11">
        <f>SUM(O8:O29)</f>
        <v>2</v>
      </c>
      <c r="P30" s="28">
        <f>(100/L30)*O30</f>
        <v>8.695652173913043</v>
      </c>
      <c r="Q30" s="9"/>
      <c r="R30" s="11">
        <f>SUM(R8:R29)</f>
        <v>17</v>
      </c>
      <c r="S30" s="25">
        <f>(100/E30)*R30</f>
        <v>65.384615384615387</v>
      </c>
      <c r="T30" s="17">
        <f t="shared" ref="T30:AD30" si="43">AVERAGE(T8:T29)</f>
        <v>4.6524999999999999</v>
      </c>
      <c r="U30" s="17">
        <f t="shared" si="43"/>
        <v>4.5657894736842097</v>
      </c>
      <c r="V30" s="156">
        <f>AVERAGE(T30:U30)</f>
        <v>4.6091447368421044</v>
      </c>
      <c r="W30" s="17">
        <f t="shared" si="43"/>
        <v>4.5549999999999997</v>
      </c>
      <c r="X30" s="17">
        <f t="shared" si="43"/>
        <v>4.6349999999999998</v>
      </c>
      <c r="Y30" s="17">
        <f t="shared" si="43"/>
        <v>4.6999999999999984</v>
      </c>
      <c r="Z30" s="156">
        <f>AVERAGE(W30:Y30)</f>
        <v>4.629999999999999</v>
      </c>
      <c r="AA30" s="17">
        <f t="shared" si="43"/>
        <v>3.9750000000000001</v>
      </c>
      <c r="AB30" s="17">
        <f t="shared" ref="AB30:AC30" si="44">AVERAGE(AB8:AB29)</f>
        <v>4.2200000000000006</v>
      </c>
      <c r="AC30" s="17">
        <f t="shared" si="44"/>
        <v>4.6100000000000012</v>
      </c>
      <c r="AD30" s="17">
        <f t="shared" si="43"/>
        <v>4.625</v>
      </c>
      <c r="AE30" s="156">
        <f>AVERAGE(AA30:AB30)</f>
        <v>4.0975000000000001</v>
      </c>
    </row>
  </sheetData>
  <sheetProtection algorithmName="SHA-512" hashValue="ovpFY/DF3wnhWv/cFBkCXgln0y/F7+XxZKtn2FE4Otpn1BXd2qFN3CBvkVERpdSdK1FevK9yKKBfRfY5dsspCQ==" saltValue="Nh4JKwxoTQfc3nUdm241kw==" spinCount="100000" sheet="1" objects="1" scenarios="1"/>
  <phoneticPr fontId="9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1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1"/>
  <sheetViews>
    <sheetView topLeftCell="A15" zoomScale="130" zoomScaleNormal="130" workbookViewId="0">
      <selection activeCell="B25" sqref="B25:I25"/>
    </sheetView>
  </sheetViews>
  <sheetFormatPr baseColWidth="10" defaultColWidth="11.44140625" defaultRowHeight="13.2" x14ac:dyDescent="0.25"/>
  <cols>
    <col min="1" max="1" width="15.44140625" style="74" customWidth="1"/>
    <col min="2" max="3" width="9" style="74" customWidth="1"/>
    <col min="4" max="6" width="9.109375" style="75" customWidth="1"/>
    <col min="7" max="7" width="9.6640625" style="74" customWidth="1"/>
    <col min="8" max="8" width="9.88671875" style="74" customWidth="1"/>
    <col min="9" max="16384" width="11.44140625" style="74"/>
  </cols>
  <sheetData>
    <row r="1" spans="1:9" ht="17.399999999999999" x14ac:dyDescent="0.3">
      <c r="A1" s="73" t="s">
        <v>115</v>
      </c>
    </row>
    <row r="2" spans="1:9" ht="17.399999999999999" x14ac:dyDescent="0.3">
      <c r="A2" s="73" t="s">
        <v>116</v>
      </c>
    </row>
    <row r="4" spans="1:9" ht="39" customHeight="1" x14ac:dyDescent="0.25">
      <c r="A4" s="76" t="s">
        <v>68</v>
      </c>
      <c r="B4" s="77" t="s">
        <v>69</v>
      </c>
      <c r="C4" s="78" t="s">
        <v>70</v>
      </c>
      <c r="D4" s="78" t="s">
        <v>71</v>
      </c>
      <c r="E4" s="120" t="s">
        <v>103</v>
      </c>
      <c r="F4" s="120" t="s">
        <v>104</v>
      </c>
      <c r="G4" s="79" t="s">
        <v>72</v>
      </c>
      <c r="H4" s="79" t="s">
        <v>73</v>
      </c>
      <c r="I4" s="84" t="s">
        <v>30</v>
      </c>
    </row>
    <row r="5" spans="1:9" x14ac:dyDescent="0.25">
      <c r="A5" s="80" t="s">
        <v>13</v>
      </c>
      <c r="B5" s="81">
        <f>'AA, AMA'!B8</f>
        <v>52</v>
      </c>
      <c r="C5" s="81">
        <f>'AF-PW, MMA-VL'!B8</f>
        <v>105</v>
      </c>
      <c r="D5" s="81">
        <f>'AF-NF, MMA-VU'!B8</f>
        <v>30</v>
      </c>
      <c r="E5" s="121">
        <f>'AM MA 2006'!B4</f>
        <v>11</v>
      </c>
      <c r="F5" s="121">
        <f>'AM MA 2006'!H4</f>
        <v>2</v>
      </c>
      <c r="G5" s="81">
        <f>'AM-PW, MA-VL'!B8</f>
        <v>52</v>
      </c>
      <c r="H5" s="81">
        <f>'AM-NF, MA-VU'!B8</f>
        <v>30</v>
      </c>
      <c r="I5" s="85">
        <f t="shared" ref="I5:I28" si="0">SUM(B5:H5)</f>
        <v>282</v>
      </c>
    </row>
    <row r="6" spans="1:9" x14ac:dyDescent="0.25">
      <c r="A6" s="80" t="s">
        <v>58</v>
      </c>
      <c r="B6" s="81">
        <f>'AA, AMA'!B9</f>
        <v>20</v>
      </c>
      <c r="C6" s="81">
        <f>'AF-PW, MMA-VL'!B9</f>
        <v>74</v>
      </c>
      <c r="D6" s="81">
        <f>'AF-NF, MMA-VU'!B9</f>
        <v>12</v>
      </c>
      <c r="E6" s="121">
        <f>'AM MA 2006'!B5</f>
        <v>1</v>
      </c>
      <c r="F6" s="121">
        <f>'AM MA 2006'!H5</f>
        <v>0</v>
      </c>
      <c r="G6" s="81">
        <f>'AM-PW, MA-VL'!B9</f>
        <v>45</v>
      </c>
      <c r="H6" s="81">
        <f>'AM-NF, MA-VU'!B9</f>
        <v>21</v>
      </c>
      <c r="I6" s="85">
        <f t="shared" si="0"/>
        <v>173</v>
      </c>
    </row>
    <row r="7" spans="1:9" x14ac:dyDescent="0.25">
      <c r="A7" s="80" t="s">
        <v>34</v>
      </c>
      <c r="B7" s="81">
        <v>0</v>
      </c>
      <c r="C7" s="81">
        <f>'AF-PW, MMA-VL'!B10</f>
        <v>36</v>
      </c>
      <c r="D7" s="77">
        <v>0</v>
      </c>
      <c r="E7" s="121">
        <f>'AM MA 2006'!B6</f>
        <v>0</v>
      </c>
      <c r="F7" s="121">
        <f>'AM MA 2006'!H6</f>
        <v>0</v>
      </c>
      <c r="G7" s="81">
        <f>'AM-PW, MA-VL'!B10</f>
        <v>15</v>
      </c>
      <c r="H7" s="77">
        <v>0</v>
      </c>
      <c r="I7" s="85">
        <f t="shared" si="0"/>
        <v>51</v>
      </c>
    </row>
    <row r="8" spans="1:9" x14ac:dyDescent="0.25">
      <c r="A8" s="80" t="s">
        <v>38</v>
      </c>
      <c r="B8" s="81">
        <f>'AA, AMA'!B10</f>
        <v>8</v>
      </c>
      <c r="C8" s="81">
        <f>'AF-PW, MMA-VL'!B11</f>
        <v>25</v>
      </c>
      <c r="D8" s="81">
        <v>0</v>
      </c>
      <c r="E8" s="121">
        <f>'AM MA 2006'!B7</f>
        <v>0</v>
      </c>
      <c r="F8" s="121">
        <f>'AM MA 2006'!H7</f>
        <v>0</v>
      </c>
      <c r="G8" s="81">
        <f>'AM-PW, MA-VL'!B11</f>
        <v>22</v>
      </c>
      <c r="H8" s="81">
        <v>0</v>
      </c>
      <c r="I8" s="85">
        <f t="shared" si="0"/>
        <v>55</v>
      </c>
    </row>
    <row r="9" spans="1:9" x14ac:dyDescent="0.25">
      <c r="A9" s="80" t="s">
        <v>15</v>
      </c>
      <c r="B9" s="81">
        <f>'AA, AMA'!B11</f>
        <v>11</v>
      </c>
      <c r="C9" s="81">
        <f>'AF-PW, MMA-VL'!B12</f>
        <v>33</v>
      </c>
      <c r="D9" s="81">
        <v>0</v>
      </c>
      <c r="E9" s="121">
        <f>'AM MA 2006'!B8</f>
        <v>2</v>
      </c>
      <c r="F9" s="121">
        <f>'AM MA 2006'!H8</f>
        <v>0</v>
      </c>
      <c r="G9" s="81">
        <f>'AM-PW, MA-VL'!B12</f>
        <v>20</v>
      </c>
      <c r="H9" s="77">
        <v>0</v>
      </c>
      <c r="I9" s="85">
        <f t="shared" si="0"/>
        <v>66</v>
      </c>
    </row>
    <row r="10" spans="1:9" x14ac:dyDescent="0.25">
      <c r="A10" s="80" t="s">
        <v>16</v>
      </c>
      <c r="B10" s="81">
        <f>'AA, AMA'!B12</f>
        <v>0</v>
      </c>
      <c r="C10" s="81">
        <f>'AF-PW, MMA-VL'!B13</f>
        <v>14</v>
      </c>
      <c r="D10" s="77">
        <v>0</v>
      </c>
      <c r="E10" s="121">
        <f>'AM MA 2006'!B9</f>
        <v>1</v>
      </c>
      <c r="F10" s="121">
        <f>'AM MA 2006'!H9</f>
        <v>0</v>
      </c>
      <c r="G10" s="81">
        <f>'AM-PW, MA-VL'!B13</f>
        <v>10</v>
      </c>
      <c r="H10" s="77">
        <v>0</v>
      </c>
      <c r="I10" s="85">
        <f t="shared" si="0"/>
        <v>25</v>
      </c>
    </row>
    <row r="11" spans="1:9" x14ac:dyDescent="0.25">
      <c r="A11" s="80" t="s">
        <v>17</v>
      </c>
      <c r="B11" s="81">
        <f>'AA, AMA'!B13</f>
        <v>16</v>
      </c>
      <c r="C11" s="81">
        <f>'AF-PW, MMA-VL'!B14</f>
        <v>52</v>
      </c>
      <c r="D11" s="81">
        <f>'AF-NF, MMA-VU'!B10</f>
        <v>10</v>
      </c>
      <c r="E11" s="121">
        <f>'AM MA 2006'!B10</f>
        <v>0</v>
      </c>
      <c r="F11" s="121">
        <f>'AM MA 2006'!H10</f>
        <v>0</v>
      </c>
      <c r="G11" s="81">
        <f>'AM-PW, MA-VL'!B14</f>
        <v>18</v>
      </c>
      <c r="H11" s="81">
        <f>'AM-NF, MA-VU'!B10</f>
        <v>10</v>
      </c>
      <c r="I11" s="85">
        <f t="shared" si="0"/>
        <v>106</v>
      </c>
    </row>
    <row r="12" spans="1:9" x14ac:dyDescent="0.25">
      <c r="A12" s="80" t="s">
        <v>18</v>
      </c>
      <c r="B12" s="81">
        <f>'AA, AMA'!B14</f>
        <v>0</v>
      </c>
      <c r="C12" s="81">
        <f>'AF-PW, MMA-VL'!B15</f>
        <v>14</v>
      </c>
      <c r="D12" s="81">
        <f>'AF-NF, MMA-VU'!B11</f>
        <v>1</v>
      </c>
      <c r="E12" s="121">
        <f>'AM MA 2006'!B11</f>
        <v>5</v>
      </c>
      <c r="F12" s="121">
        <f>'AM MA 2006'!H11</f>
        <v>1</v>
      </c>
      <c r="G12" s="81">
        <f>'AM-PW, MA-VL'!B15</f>
        <v>30</v>
      </c>
      <c r="H12" s="81">
        <f>'AM-NF, MA-VU'!B11</f>
        <v>2</v>
      </c>
      <c r="I12" s="85">
        <f t="shared" si="0"/>
        <v>53</v>
      </c>
    </row>
    <row r="13" spans="1:9" x14ac:dyDescent="0.25">
      <c r="A13" s="80" t="s">
        <v>32</v>
      </c>
      <c r="B13" s="81">
        <f>'AA, AMA'!B15</f>
        <v>7</v>
      </c>
      <c r="C13" s="81">
        <f>'AF-PW, MMA-VL'!B16</f>
        <v>22</v>
      </c>
      <c r="D13" s="81">
        <f>'AF-NF, MMA-VU'!B12</f>
        <v>2</v>
      </c>
      <c r="E13" s="121">
        <f>'AM MA 2006'!B12</f>
        <v>2</v>
      </c>
      <c r="F13" s="121">
        <f>'AM MA 2006'!H12</f>
        <v>0</v>
      </c>
      <c r="G13" s="81">
        <f>'AM-PW, MA-VL'!B16</f>
        <v>9</v>
      </c>
      <c r="H13" s="77">
        <v>0</v>
      </c>
      <c r="I13" s="85">
        <f t="shared" si="0"/>
        <v>42</v>
      </c>
    </row>
    <row r="14" spans="1:9" x14ac:dyDescent="0.25">
      <c r="A14" s="80" t="s">
        <v>19</v>
      </c>
      <c r="B14" s="81">
        <f>'AA, AMA'!B16</f>
        <v>10</v>
      </c>
      <c r="C14" s="81">
        <f>'AF-PW, MMA-VL'!B17</f>
        <v>26</v>
      </c>
      <c r="D14" s="77">
        <v>0</v>
      </c>
      <c r="E14" s="121">
        <f>'AM MA 2006'!B13</f>
        <v>1</v>
      </c>
      <c r="F14" s="121">
        <f>'AM MA 2006'!H13</f>
        <v>0</v>
      </c>
      <c r="G14" s="81">
        <f>'AM-PW, MA-VL'!B17</f>
        <v>25</v>
      </c>
      <c r="H14" s="77">
        <v>0</v>
      </c>
      <c r="I14" s="85">
        <f t="shared" si="0"/>
        <v>62</v>
      </c>
    </row>
    <row r="15" spans="1:9" x14ac:dyDescent="0.25">
      <c r="A15" s="80" t="s">
        <v>59</v>
      </c>
      <c r="B15" s="81">
        <f>'AA, AMA'!B17</f>
        <v>6</v>
      </c>
      <c r="C15" s="81">
        <f>'AF-PW, MMA-VL'!B18</f>
        <v>21</v>
      </c>
      <c r="D15" s="77">
        <v>0</v>
      </c>
      <c r="E15" s="121">
        <f>'AM MA 2006'!B14</f>
        <v>1</v>
      </c>
      <c r="F15" s="121">
        <f>'AM MA 2006'!H14</f>
        <v>0</v>
      </c>
      <c r="G15" s="81">
        <f>'AM-PW, MA-VL'!B18</f>
        <v>2</v>
      </c>
      <c r="H15" s="77">
        <v>0</v>
      </c>
      <c r="I15" s="85">
        <f t="shared" si="0"/>
        <v>30</v>
      </c>
    </row>
    <row r="16" spans="1:9" x14ac:dyDescent="0.25">
      <c r="A16" s="80" t="s">
        <v>20</v>
      </c>
      <c r="B16" s="81">
        <f>'AA, AMA'!B18</f>
        <v>5</v>
      </c>
      <c r="C16" s="81">
        <f>'AF-PW, MMA-VL'!B19</f>
        <v>23</v>
      </c>
      <c r="D16" s="81">
        <f>'AF-NF, MMA-VU'!B13</f>
        <v>2</v>
      </c>
      <c r="E16" s="121">
        <f>'AM MA 2006'!B15</f>
        <v>3</v>
      </c>
      <c r="F16" s="121">
        <f>'AM MA 2006'!H15</f>
        <v>0</v>
      </c>
      <c r="G16" s="81">
        <f>'AM-PW, MA-VL'!B19</f>
        <v>12</v>
      </c>
      <c r="H16" s="81">
        <f>'AM-NF, MA-VU'!B12</f>
        <v>3</v>
      </c>
      <c r="I16" s="85">
        <f t="shared" si="0"/>
        <v>48</v>
      </c>
    </row>
    <row r="17" spans="1:9" x14ac:dyDescent="0.25">
      <c r="A17" s="80" t="s">
        <v>21</v>
      </c>
      <c r="B17" s="81">
        <f>'AA, AMA'!B19</f>
        <v>24</v>
      </c>
      <c r="C17" s="81">
        <f>'AF-PW, MMA-VL'!B20</f>
        <v>97</v>
      </c>
      <c r="D17" s="81">
        <f>'AF-NF, MMA-VU'!B14</f>
        <v>25</v>
      </c>
      <c r="E17" s="121">
        <f>'AM MA 2006'!B16</f>
        <v>11</v>
      </c>
      <c r="F17" s="121">
        <f>'AM MA 2006'!H16</f>
        <v>0</v>
      </c>
      <c r="G17" s="81">
        <f>'AM-PW, MA-VL'!B20</f>
        <v>54</v>
      </c>
      <c r="H17" s="81">
        <f>'AM-NF, MA-VU'!B13</f>
        <v>26</v>
      </c>
      <c r="I17" s="85">
        <f t="shared" si="0"/>
        <v>237</v>
      </c>
    </row>
    <row r="18" spans="1:9" x14ac:dyDescent="0.25">
      <c r="A18" s="80" t="s">
        <v>37</v>
      </c>
      <c r="B18" s="81">
        <f>'AA, AMA'!B20</f>
        <v>2</v>
      </c>
      <c r="C18" s="81">
        <f>'AF-PW, MMA-VL'!B21</f>
        <v>16</v>
      </c>
      <c r="D18" s="77">
        <v>0</v>
      </c>
      <c r="E18" s="121">
        <f>'AM MA 2006'!B17</f>
        <v>0</v>
      </c>
      <c r="F18" s="121">
        <f>'AM MA 2006'!H17</f>
        <v>0</v>
      </c>
      <c r="G18" s="81">
        <f>'AM-PW, MA-VL'!B21</f>
        <v>11</v>
      </c>
      <c r="H18" s="77">
        <v>0</v>
      </c>
      <c r="I18" s="85">
        <f t="shared" si="0"/>
        <v>29</v>
      </c>
    </row>
    <row r="19" spans="1:9" x14ac:dyDescent="0.25">
      <c r="A19" s="80" t="s">
        <v>22</v>
      </c>
      <c r="B19" s="81">
        <f>'AA, AMA'!B21</f>
        <v>17</v>
      </c>
      <c r="C19" s="81">
        <f>'AF-PW, MMA-VL'!B22</f>
        <v>22</v>
      </c>
      <c r="D19" s="77">
        <v>0</v>
      </c>
      <c r="E19" s="121">
        <f>'AM MA 2006'!B18</f>
        <v>0</v>
      </c>
      <c r="F19" s="121">
        <f>'AM MA 2006'!H18</f>
        <v>0</v>
      </c>
      <c r="G19" s="81">
        <f>'AM-PW, MA-VL'!B22</f>
        <v>11</v>
      </c>
      <c r="H19" s="77">
        <v>0</v>
      </c>
      <c r="I19" s="85">
        <f t="shared" si="0"/>
        <v>50</v>
      </c>
    </row>
    <row r="20" spans="1:9" x14ac:dyDescent="0.25">
      <c r="A20" s="80" t="s">
        <v>35</v>
      </c>
      <c r="B20" s="81">
        <f>'AA, AMA'!B22</f>
        <v>10</v>
      </c>
      <c r="C20" s="81">
        <f>'AF-PW, MMA-VL'!B23</f>
        <v>23</v>
      </c>
      <c r="D20" s="81">
        <f>'AF-NF, MMA-VU'!B15</f>
        <v>3</v>
      </c>
      <c r="E20" s="121">
        <f>'AM MA 2006'!B19</f>
        <v>0</v>
      </c>
      <c r="F20" s="121">
        <f>'AM MA 2006'!H19</f>
        <v>0</v>
      </c>
      <c r="G20" s="81">
        <f>'AM-PW, MA-VL'!B23</f>
        <v>19</v>
      </c>
      <c r="H20" s="81">
        <f>'AM-NF, MA-VU'!B14</f>
        <v>2</v>
      </c>
      <c r="I20" s="85">
        <f t="shared" si="0"/>
        <v>57</v>
      </c>
    </row>
    <row r="21" spans="1:9" x14ac:dyDescent="0.25">
      <c r="A21" s="80" t="s">
        <v>23</v>
      </c>
      <c r="B21" s="81">
        <f>'AA, AMA'!B23</f>
        <v>14</v>
      </c>
      <c r="C21" s="81">
        <f>'AF-PW, MMA-VL'!B24</f>
        <v>41</v>
      </c>
      <c r="D21" s="81">
        <v>0</v>
      </c>
      <c r="E21" s="121">
        <f>'AM MA 2006'!B20</f>
        <v>3</v>
      </c>
      <c r="F21" s="121">
        <f>'AM MA 2006'!H20</f>
        <v>0</v>
      </c>
      <c r="G21" s="81">
        <f>'AM-PW, MA-VL'!B24</f>
        <v>28</v>
      </c>
      <c r="H21" s="77">
        <v>0</v>
      </c>
      <c r="I21" s="85">
        <f t="shared" si="0"/>
        <v>86</v>
      </c>
    </row>
    <row r="22" spans="1:9" x14ac:dyDescent="0.25">
      <c r="A22" s="80" t="s">
        <v>24</v>
      </c>
      <c r="B22" s="81">
        <f>'AA, AMA'!B24</f>
        <v>12</v>
      </c>
      <c r="C22" s="81">
        <f>'AF-PW, MMA-VL'!B25</f>
        <v>47</v>
      </c>
      <c r="D22" s="81">
        <f>'AF-NF, MMA-VU'!B16</f>
        <v>4</v>
      </c>
      <c r="E22" s="121">
        <f>'AM MA 2006'!B21</f>
        <v>0</v>
      </c>
      <c r="F22" s="121">
        <f>'AM MA 2006'!H21</f>
        <v>0</v>
      </c>
      <c r="G22" s="81">
        <f>'AM-PW, MA-VL'!B25</f>
        <v>25</v>
      </c>
      <c r="H22" s="81">
        <f>'AM-NF, MA-VU'!B15</f>
        <v>4</v>
      </c>
      <c r="I22" s="85">
        <f t="shared" si="0"/>
        <v>92</v>
      </c>
    </row>
    <row r="23" spans="1:9" x14ac:dyDescent="0.25">
      <c r="A23" s="80" t="s">
        <v>39</v>
      </c>
      <c r="B23" s="81">
        <v>0</v>
      </c>
      <c r="C23" s="81">
        <f>'AF-PW, MMA-VL'!B26</f>
        <v>3</v>
      </c>
      <c r="D23" s="77">
        <v>0</v>
      </c>
      <c r="E23" s="121">
        <f>'AM MA 2006'!B22</f>
        <v>1</v>
      </c>
      <c r="F23" s="121">
        <f>'AM MA 2006'!H22</f>
        <v>0</v>
      </c>
      <c r="G23" s="81">
        <f>'AM-PW, MA-VL'!B26</f>
        <v>9</v>
      </c>
      <c r="H23" s="77">
        <v>0</v>
      </c>
      <c r="I23" s="85">
        <f t="shared" si="0"/>
        <v>13</v>
      </c>
    </row>
    <row r="24" spans="1:9" x14ac:dyDescent="0.25">
      <c r="A24" s="80" t="s">
        <v>25</v>
      </c>
      <c r="B24" s="81">
        <f>'AA, AMA'!B25</f>
        <v>31</v>
      </c>
      <c r="C24" s="81">
        <f>'AF-PW, MMA-VL'!B27</f>
        <v>92</v>
      </c>
      <c r="D24" s="81">
        <f>'AF-NF, MMA-VU'!B17</f>
        <v>18</v>
      </c>
      <c r="E24" s="121">
        <f>'AM MA 2006'!B23</f>
        <v>8</v>
      </c>
      <c r="F24" s="121">
        <f>'AM MA 2006'!H23</f>
        <v>0</v>
      </c>
      <c r="G24" s="81">
        <f>'AM-PW, MA-VL'!B27</f>
        <v>42</v>
      </c>
      <c r="H24" s="81">
        <f>'AM-NF, MA-VU'!B16</f>
        <v>6</v>
      </c>
      <c r="I24" s="85">
        <f t="shared" si="0"/>
        <v>197</v>
      </c>
    </row>
    <row r="25" spans="1:9" x14ac:dyDescent="0.25">
      <c r="A25" s="80" t="s">
        <v>26</v>
      </c>
      <c r="B25" s="81">
        <f>'AA, AMA'!B26</f>
        <v>17</v>
      </c>
      <c r="C25" s="81">
        <f>'AF-PW, MMA-VL'!B28</f>
        <v>67</v>
      </c>
      <c r="D25" s="81">
        <f>'AF-NF, MMA-VU'!B18</f>
        <v>10</v>
      </c>
      <c r="E25" s="121">
        <f>'AM MA 2006'!B24</f>
        <v>3</v>
      </c>
      <c r="F25" s="121">
        <f>'AM MA 2006'!H24</f>
        <v>0</v>
      </c>
      <c r="G25" s="81">
        <f>'AM-PW, MA-VL'!B28</f>
        <v>31</v>
      </c>
      <c r="H25" s="81">
        <f>'AM-NF, MA-VU'!B17</f>
        <v>8</v>
      </c>
      <c r="I25" s="85">
        <f t="shared" si="0"/>
        <v>136</v>
      </c>
    </row>
    <row r="26" spans="1:9" x14ac:dyDescent="0.25">
      <c r="A26" s="80" t="s">
        <v>27</v>
      </c>
      <c r="B26" s="81">
        <f>'AA, AMA'!B27</f>
        <v>6</v>
      </c>
      <c r="C26" s="81">
        <f>'AF-PW, MMA-VL'!B29</f>
        <v>15</v>
      </c>
      <c r="D26" s="77">
        <v>0</v>
      </c>
      <c r="E26" s="121">
        <f>'AM MA 2006'!B25</f>
        <v>0</v>
      </c>
      <c r="F26" s="121">
        <f>'AM MA 2006'!H25</f>
        <v>0</v>
      </c>
      <c r="G26" s="81">
        <f>'AM-PW, MA-VL'!B29</f>
        <v>16</v>
      </c>
      <c r="H26" s="77">
        <v>0</v>
      </c>
      <c r="I26" s="85">
        <f t="shared" si="0"/>
        <v>37</v>
      </c>
    </row>
    <row r="27" spans="1:9" x14ac:dyDescent="0.25">
      <c r="A27" s="80" t="s">
        <v>28</v>
      </c>
      <c r="B27" s="81">
        <f>'AA, AMA'!B28</f>
        <v>52</v>
      </c>
      <c r="C27" s="81">
        <f>'AF-PW, MMA-VL'!B30</f>
        <v>158</v>
      </c>
      <c r="D27" s="81">
        <f>'AF-NF, MMA-VU'!B19</f>
        <v>27</v>
      </c>
      <c r="E27" s="121">
        <f>'AM MA 2006'!B26</f>
        <v>18</v>
      </c>
      <c r="F27" s="121">
        <f>'AM MA 2006'!H26</f>
        <v>2</v>
      </c>
      <c r="G27" s="81">
        <f>'AM-PW, MA-VL'!B30</f>
        <v>93</v>
      </c>
      <c r="H27" s="81">
        <f>'AM-NF, MA-VU'!B18</f>
        <v>9</v>
      </c>
      <c r="I27" s="85">
        <f t="shared" si="0"/>
        <v>359</v>
      </c>
    </row>
    <row r="28" spans="1:9" x14ac:dyDescent="0.25">
      <c r="A28" s="80" t="s">
        <v>29</v>
      </c>
      <c r="B28" s="81">
        <f>'AA, AMA'!B29</f>
        <v>28</v>
      </c>
      <c r="C28" s="81">
        <f>'AF-PW, MMA-VL'!B31</f>
        <v>87</v>
      </c>
      <c r="D28" s="81">
        <f>'AF-NF, MMA-VU'!B20</f>
        <v>16</v>
      </c>
      <c r="E28" s="121">
        <f>'AM MA 2006'!B27</f>
        <v>0</v>
      </c>
      <c r="F28" s="121">
        <f>'AM MA 2006'!H27</f>
        <v>0</v>
      </c>
      <c r="G28" s="81">
        <f>'AM-PW, MA-VL'!B31</f>
        <v>55</v>
      </c>
      <c r="H28" s="81">
        <f>'AM-NF, MA-VU'!B19</f>
        <v>18</v>
      </c>
      <c r="I28" s="85">
        <f t="shared" si="0"/>
        <v>204</v>
      </c>
    </row>
    <row r="29" spans="1:9" x14ac:dyDescent="0.25">
      <c r="A29" s="82" t="s">
        <v>30</v>
      </c>
      <c r="B29" s="83">
        <f t="shared" ref="B29:I29" si="1">SUM(B5:B28)</f>
        <v>348</v>
      </c>
      <c r="C29" s="83">
        <f t="shared" si="1"/>
        <v>1113</v>
      </c>
      <c r="D29" s="83">
        <f t="shared" si="1"/>
        <v>160</v>
      </c>
      <c r="E29" s="121">
        <f>'AM MA 2006'!B28</f>
        <v>71</v>
      </c>
      <c r="F29" s="121">
        <f>'AM MA 2006'!H28</f>
        <v>5</v>
      </c>
      <c r="G29" s="83">
        <f t="shared" si="1"/>
        <v>654</v>
      </c>
      <c r="H29" s="83">
        <f t="shared" si="1"/>
        <v>139</v>
      </c>
      <c r="I29" s="83">
        <f t="shared" si="1"/>
        <v>2490</v>
      </c>
    </row>
    <row r="30" spans="1:9" x14ac:dyDescent="0.25">
      <c r="E30" s="125"/>
      <c r="F30" s="125"/>
    </row>
    <row r="31" spans="1:9" x14ac:dyDescent="0.25">
      <c r="A31" s="88" t="s">
        <v>81</v>
      </c>
      <c r="B31" s="83">
        <f>SUM(B11,B12,B15,B16, B24,B25)</f>
        <v>75</v>
      </c>
      <c r="C31" s="83">
        <f>SUM(C11,C12,C15,C16, C24,C25)</f>
        <v>269</v>
      </c>
      <c r="D31" s="83">
        <f>SUM(D11,D12,D15,D16, D24,D25)</f>
        <v>41</v>
      </c>
      <c r="E31" s="122">
        <f>SUM(E11,E12,E15,E16, E24,E25)</f>
        <v>20</v>
      </c>
      <c r="F31" s="122">
        <f t="shared" ref="F31" si="2">SUM(F11,F12,F15,F16, F24,F25)</f>
        <v>1</v>
      </c>
      <c r="G31" s="83">
        <f>SUM(G11,G12,G15,G16, G24,G25)</f>
        <v>135</v>
      </c>
      <c r="H31" s="83">
        <f>SUM(H11,H12,H15,H16, H24,H25)</f>
        <v>29</v>
      </c>
      <c r="I31" s="83">
        <f>SUM(B31:H31)</f>
        <v>570</v>
      </c>
    </row>
  </sheetData>
  <sheetProtection algorithmName="SHA-512" hashValue="dzF5cTg72xbHCXgS3CG6AwiGMBW/CdFMajMnl5Soc1h/MFPFJ04n/SwLKadXlgiqcrg247Ce9c/j1NZClVjM6A==" saltValue="u5P5xQbpJiovFKFZkhvH6g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"/>
  <sheetViews>
    <sheetView topLeftCell="A6" zoomScale="120" zoomScaleNormal="120" workbookViewId="0">
      <selection activeCell="F23" sqref="F23"/>
    </sheetView>
  </sheetViews>
  <sheetFormatPr baseColWidth="10" defaultRowHeight="13.2" x14ac:dyDescent="0.25"/>
  <cols>
    <col min="1" max="1" width="15.44140625" customWidth="1"/>
    <col min="2" max="2" width="9.109375" style="61" customWidth="1"/>
    <col min="3" max="3" width="16" style="61" customWidth="1"/>
    <col min="4" max="4" width="17.6640625" style="61" customWidth="1"/>
    <col min="5" max="5" width="11.44140625" style="61"/>
  </cols>
  <sheetData>
    <row r="1" spans="1:4" ht="17.399999999999999" x14ac:dyDescent="0.3">
      <c r="A1" s="59" t="s">
        <v>119</v>
      </c>
    </row>
    <row r="2" spans="1:4" ht="17.399999999999999" x14ac:dyDescent="0.3">
      <c r="A2" s="59" t="s">
        <v>120</v>
      </c>
    </row>
    <row r="3" spans="1:4" x14ac:dyDescent="0.25">
      <c r="A3" s="57" t="s">
        <v>63</v>
      </c>
      <c r="B3" s="60" t="s">
        <v>60</v>
      </c>
      <c r="C3" s="60" t="s">
        <v>61</v>
      </c>
      <c r="D3" s="60" t="s">
        <v>62</v>
      </c>
    </row>
    <row r="4" spans="1:4" x14ac:dyDescent="0.25">
      <c r="A4" s="57" t="s">
        <v>13</v>
      </c>
      <c r="B4" s="90">
        <v>4</v>
      </c>
      <c r="C4" s="90">
        <v>8</v>
      </c>
      <c r="D4" s="90">
        <v>41</v>
      </c>
    </row>
    <row r="5" spans="1:4" x14ac:dyDescent="0.25">
      <c r="A5" s="57" t="s">
        <v>74</v>
      </c>
      <c r="B5" s="90">
        <v>3</v>
      </c>
      <c r="C5" s="90">
        <v>6</v>
      </c>
      <c r="D5" s="90">
        <v>32</v>
      </c>
    </row>
    <row r="6" spans="1:4" x14ac:dyDescent="0.25">
      <c r="A6" s="57" t="s">
        <v>34</v>
      </c>
      <c r="B6" s="90"/>
      <c r="C6" s="90"/>
      <c r="D6" s="90">
        <v>1</v>
      </c>
    </row>
    <row r="7" spans="1:4" x14ac:dyDescent="0.25">
      <c r="A7" s="57" t="s">
        <v>38</v>
      </c>
      <c r="B7" s="90"/>
      <c r="C7" s="90">
        <v>11</v>
      </c>
      <c r="D7" s="90"/>
    </row>
    <row r="8" spans="1:4" x14ac:dyDescent="0.25">
      <c r="A8" s="57" t="s">
        <v>49</v>
      </c>
      <c r="B8" s="90"/>
      <c r="C8" s="90"/>
      <c r="D8" s="90"/>
    </row>
    <row r="9" spans="1:4" x14ac:dyDescent="0.25">
      <c r="A9" s="57" t="s">
        <v>15</v>
      </c>
      <c r="B9" s="90">
        <v>0</v>
      </c>
      <c r="C9" s="90">
        <v>0</v>
      </c>
      <c r="D9" s="90">
        <v>0</v>
      </c>
    </row>
    <row r="10" spans="1:4" x14ac:dyDescent="0.25">
      <c r="A10" s="57" t="s">
        <v>16</v>
      </c>
      <c r="B10" s="90">
        <v>0</v>
      </c>
      <c r="C10" s="90">
        <v>1</v>
      </c>
      <c r="D10" s="90">
        <v>1</v>
      </c>
    </row>
    <row r="11" spans="1:4" x14ac:dyDescent="0.25">
      <c r="A11" s="58" t="s">
        <v>17</v>
      </c>
      <c r="B11" s="90"/>
      <c r="C11" s="90"/>
      <c r="D11" s="90"/>
    </row>
    <row r="12" spans="1:4" x14ac:dyDescent="0.25">
      <c r="A12" s="58" t="s">
        <v>18</v>
      </c>
      <c r="B12" s="90"/>
      <c r="C12" s="90"/>
      <c r="D12" s="90"/>
    </row>
    <row r="13" spans="1:4" x14ac:dyDescent="0.25">
      <c r="A13" s="58" t="s">
        <v>32</v>
      </c>
      <c r="B13" s="90">
        <f>1+1</f>
        <v>2</v>
      </c>
      <c r="C13" s="90">
        <v>1</v>
      </c>
      <c r="D13" s="90">
        <v>1</v>
      </c>
    </row>
    <row r="14" spans="1:4" x14ac:dyDescent="0.25">
      <c r="A14" s="57" t="s">
        <v>19</v>
      </c>
      <c r="B14" s="90">
        <v>0</v>
      </c>
      <c r="C14" s="90">
        <v>0</v>
      </c>
      <c r="D14" s="90">
        <v>15</v>
      </c>
    </row>
    <row r="15" spans="1:4" x14ac:dyDescent="0.25">
      <c r="A15" s="57" t="s">
        <v>20</v>
      </c>
      <c r="B15" s="90">
        <v>0</v>
      </c>
      <c r="C15" s="90">
        <v>0</v>
      </c>
      <c r="D15" s="90">
        <f>1+1</f>
        <v>2</v>
      </c>
    </row>
    <row r="16" spans="1:4" x14ac:dyDescent="0.25">
      <c r="A16" s="57" t="s">
        <v>40</v>
      </c>
      <c r="B16" s="90"/>
      <c r="C16" s="90"/>
      <c r="D16" s="90"/>
    </row>
    <row r="17" spans="1:6" x14ac:dyDescent="0.25">
      <c r="A17" s="57" t="s">
        <v>21</v>
      </c>
      <c r="B17" s="90">
        <v>1</v>
      </c>
      <c r="C17" s="90">
        <v>0</v>
      </c>
      <c r="D17" s="90">
        <v>30</v>
      </c>
    </row>
    <row r="18" spans="1:6" x14ac:dyDescent="0.25">
      <c r="A18" s="57" t="s">
        <v>37</v>
      </c>
      <c r="B18" s="90">
        <v>0</v>
      </c>
      <c r="C18" s="90">
        <v>0</v>
      </c>
      <c r="D18" s="90">
        <v>5</v>
      </c>
    </row>
    <row r="19" spans="1:6" x14ac:dyDescent="0.25">
      <c r="A19" s="57" t="s">
        <v>22</v>
      </c>
      <c r="B19" s="90">
        <v>4</v>
      </c>
      <c r="C19" s="90"/>
      <c r="D19" s="90"/>
    </row>
    <row r="20" spans="1:6" x14ac:dyDescent="0.25">
      <c r="A20" s="57" t="s">
        <v>35</v>
      </c>
      <c r="B20" s="90">
        <v>0</v>
      </c>
      <c r="C20" s="90">
        <v>4</v>
      </c>
      <c r="D20" s="90">
        <v>9</v>
      </c>
    </row>
    <row r="21" spans="1:6" ht="14.4" x14ac:dyDescent="0.25">
      <c r="A21" s="57" t="s">
        <v>23</v>
      </c>
      <c r="B21" s="90"/>
      <c r="C21" s="90">
        <v>11</v>
      </c>
      <c r="D21" s="90">
        <v>16</v>
      </c>
      <c r="F21" s="91"/>
    </row>
    <row r="22" spans="1:6" ht="14.4" x14ac:dyDescent="0.25">
      <c r="A22" s="57" t="s">
        <v>24</v>
      </c>
      <c r="B22" s="90"/>
      <c r="C22" s="90"/>
      <c r="D22" s="90"/>
      <c r="F22" s="91"/>
    </row>
    <row r="23" spans="1:6" x14ac:dyDescent="0.25">
      <c r="A23" s="57" t="s">
        <v>39</v>
      </c>
      <c r="B23" s="90"/>
      <c r="C23" s="90">
        <v>1</v>
      </c>
      <c r="D23" s="90"/>
    </row>
    <row r="24" spans="1:6" x14ac:dyDescent="0.25">
      <c r="A24" s="57" t="s">
        <v>25</v>
      </c>
      <c r="B24" s="90">
        <v>0</v>
      </c>
      <c r="C24" s="90">
        <v>13</v>
      </c>
      <c r="D24" s="90">
        <v>27</v>
      </c>
    </row>
    <row r="25" spans="1:6" x14ac:dyDescent="0.25">
      <c r="A25" s="57" t="s">
        <v>26</v>
      </c>
      <c r="B25" s="90"/>
      <c r="C25" s="90"/>
      <c r="D25" s="90"/>
    </row>
    <row r="26" spans="1:6" x14ac:dyDescent="0.25">
      <c r="A26" s="57" t="s">
        <v>27</v>
      </c>
      <c r="B26" s="90"/>
      <c r="C26" s="90"/>
      <c r="D26" s="90"/>
    </row>
    <row r="27" spans="1:6" x14ac:dyDescent="0.25">
      <c r="A27" s="57" t="s">
        <v>28</v>
      </c>
      <c r="B27" s="90">
        <v>3</v>
      </c>
      <c r="C27" s="90">
        <v>4</v>
      </c>
      <c r="D27" s="90">
        <v>27</v>
      </c>
    </row>
    <row r="28" spans="1:6" x14ac:dyDescent="0.25">
      <c r="A28" s="57" t="s">
        <v>29</v>
      </c>
      <c r="B28" s="90"/>
      <c r="C28" s="90"/>
      <c r="D28" s="90"/>
    </row>
    <row r="29" spans="1:6" x14ac:dyDescent="0.25">
      <c r="A29" s="7" t="s">
        <v>30</v>
      </c>
      <c r="B29" s="90">
        <f>SUM(B4:B28)</f>
        <v>17</v>
      </c>
      <c r="C29" s="90">
        <f t="shared" ref="C29:D29" si="0">SUM(C4:C28)</f>
        <v>60</v>
      </c>
      <c r="D29" s="90">
        <f t="shared" si="0"/>
        <v>207</v>
      </c>
    </row>
    <row r="30" spans="1:6" x14ac:dyDescent="0.25">
      <c r="A30" s="1" t="s">
        <v>81</v>
      </c>
      <c r="B30" s="87">
        <f>SUM(B8,B11,B12,B15,B24,B25)</f>
        <v>0</v>
      </c>
      <c r="C30" s="87">
        <f>SUM(C8,C11,C12,C15,C24,C25)</f>
        <v>13</v>
      </c>
      <c r="D30" s="87">
        <f>SUM(D8,D11,D12,D15,D24,D25)</f>
        <v>29</v>
      </c>
    </row>
  </sheetData>
  <sheetProtection algorithmName="SHA-512" hashValue="l8Vzv68yc3RyaTXzufWg9Z1tferQVzRUC70PLSHiQwGwK8fipincxcYcSImeLIcduwLcn5Wh06XZRPf2+iBWCQ==" saltValue="/0+3gZUN7N2xzDBDf0Hmlw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2"/>
  <sheetViews>
    <sheetView zoomScale="130" zoomScaleNormal="130" workbookViewId="0">
      <pane ySplit="7" topLeftCell="A25" activePane="bottomLeft" state="frozen"/>
      <selection pane="bottomLeft" activeCell="X3" sqref="X3"/>
    </sheetView>
  </sheetViews>
  <sheetFormatPr baseColWidth="10" defaultRowHeight="13.2" x14ac:dyDescent="0.25"/>
  <cols>
    <col min="1" max="1" width="17.88671875" customWidth="1"/>
    <col min="2" max="3" width="4.6640625" customWidth="1"/>
    <col min="4" max="4" width="5" customWidth="1"/>
    <col min="5" max="8" width="4.6640625" customWidth="1"/>
    <col min="9" max="9" width="5.109375" customWidth="1"/>
    <col min="10" max="13" width="4.6640625" customWidth="1"/>
    <col min="14" max="14" width="5.109375" customWidth="1"/>
    <col min="15" max="15" width="4.6640625" customWidth="1"/>
    <col min="16" max="16" width="5.109375" customWidth="1"/>
    <col min="17" max="32" width="4.6640625" customWidth="1"/>
    <col min="33" max="33" width="5.44140625" customWidth="1"/>
    <col min="34" max="35" width="4.6640625" hidden="1" customWidth="1"/>
  </cols>
  <sheetData>
    <row r="1" spans="1:35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x14ac:dyDescent="0.25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ht="15.6" x14ac:dyDescent="0.3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13.8" thickBot="1" x14ac:dyDescent="0.3">
      <c r="A6" s="7" t="s">
        <v>54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ht="132" customHeight="1" x14ac:dyDescent="0.25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96</v>
      </c>
      <c r="J7" s="14" t="s">
        <v>9</v>
      </c>
      <c r="K7" s="14" t="s">
        <v>7</v>
      </c>
      <c r="L7" s="12" t="s">
        <v>89</v>
      </c>
      <c r="M7" s="14" t="s">
        <v>4</v>
      </c>
      <c r="N7" s="14" t="s">
        <v>97</v>
      </c>
      <c r="O7" s="13" t="s">
        <v>12</v>
      </c>
      <c r="P7" s="14" t="s">
        <v>7</v>
      </c>
      <c r="Q7" s="16" t="s">
        <v>6</v>
      </c>
      <c r="R7" s="14" t="s">
        <v>84</v>
      </c>
      <c r="S7" s="14" t="s">
        <v>7</v>
      </c>
      <c r="T7" s="14" t="s">
        <v>85</v>
      </c>
      <c r="U7" s="14" t="s">
        <v>86</v>
      </c>
      <c r="V7" s="92" t="s">
        <v>95</v>
      </c>
      <c r="W7" s="94" t="s">
        <v>122</v>
      </c>
      <c r="X7" s="94" t="s">
        <v>123</v>
      </c>
      <c r="Y7" s="94" t="s">
        <v>124</v>
      </c>
      <c r="Z7" s="94" t="s">
        <v>125</v>
      </c>
      <c r="AA7" s="96" t="s">
        <v>88</v>
      </c>
      <c r="AB7" s="94" t="s">
        <v>122</v>
      </c>
      <c r="AC7" s="94" t="s">
        <v>123</v>
      </c>
      <c r="AD7" s="94" t="s">
        <v>124</v>
      </c>
      <c r="AE7" s="94" t="s">
        <v>125</v>
      </c>
      <c r="AF7" s="95" t="s">
        <v>128</v>
      </c>
      <c r="AG7" s="96" t="s">
        <v>92</v>
      </c>
      <c r="AH7" s="100" t="s">
        <v>32</v>
      </c>
      <c r="AI7" s="18" t="s">
        <v>33</v>
      </c>
    </row>
    <row r="8" spans="1:35" x14ac:dyDescent="0.25">
      <c r="A8" s="86" t="s">
        <v>13</v>
      </c>
      <c r="B8" s="21">
        <v>105</v>
      </c>
      <c r="C8" s="22">
        <v>93</v>
      </c>
      <c r="D8" s="22">
        <f t="shared" ref="D8" si="0">SUM(100/B8)*C8</f>
        <v>88.571428571428569</v>
      </c>
      <c r="E8" s="22">
        <f t="shared" ref="E8" si="1">B8-C8</f>
        <v>12</v>
      </c>
      <c r="F8" s="22">
        <f t="shared" ref="F8" si="2">SUM(100/B8)*E8</f>
        <v>11.428571428571427</v>
      </c>
      <c r="G8" s="22">
        <v>94</v>
      </c>
      <c r="H8" s="22">
        <v>83</v>
      </c>
      <c r="I8" s="22">
        <f t="shared" ref="I8" si="3">SUM(100/G8)*H8</f>
        <v>88.297872340425528</v>
      </c>
      <c r="J8" s="22">
        <f t="shared" ref="J8" si="4">G8-H8</f>
        <v>11</v>
      </c>
      <c r="K8" s="22">
        <f t="shared" ref="K8" si="5">SUM(100/G8)*J8</f>
        <v>11.702127659574469</v>
      </c>
      <c r="L8" s="22">
        <f t="shared" ref="L8:L30" si="6">B8-G8</f>
        <v>11</v>
      </c>
      <c r="M8" s="22">
        <v>10</v>
      </c>
      <c r="N8" s="22">
        <f t="shared" ref="N8:N30" si="7">SUM(100/L8)*M8</f>
        <v>90.909090909090921</v>
      </c>
      <c r="O8" s="22">
        <f t="shared" ref="O8:O30" si="8">L8-M8</f>
        <v>1</v>
      </c>
      <c r="P8" s="22">
        <f t="shared" ref="P8:P30" si="9">SUM(100/L8)*O8</f>
        <v>9.0909090909090917</v>
      </c>
      <c r="Q8" s="24"/>
      <c r="R8" s="25">
        <v>10</v>
      </c>
      <c r="S8" s="21">
        <f t="shared" ref="S8" si="10">(100/E8)*R8</f>
        <v>83.333333333333343</v>
      </c>
      <c r="T8" s="23">
        <v>4.8</v>
      </c>
      <c r="U8" s="26">
        <v>4.4000000000000004</v>
      </c>
      <c r="V8" s="143">
        <f t="shared" ref="V8" si="11">AVERAGE(T8:U8)</f>
        <v>4.5999999999999996</v>
      </c>
      <c r="W8" s="97">
        <v>4.5</v>
      </c>
      <c r="X8" s="26">
        <v>4.5999999999999996</v>
      </c>
      <c r="Y8" s="26">
        <v>4.5</v>
      </c>
      <c r="Z8" s="26">
        <v>4.4000000000000004</v>
      </c>
      <c r="AA8" s="143">
        <f>AVERAGE(W8:Z8)</f>
        <v>4.5</v>
      </c>
      <c r="AB8" s="97">
        <v>4.0999999999999996</v>
      </c>
      <c r="AC8" s="26">
        <v>4.0999999999999996</v>
      </c>
      <c r="AD8" s="26">
        <v>4.8</v>
      </c>
      <c r="AE8" s="26">
        <v>3.5</v>
      </c>
      <c r="AF8" s="99">
        <v>4.4000000000000004</v>
      </c>
      <c r="AG8" s="143">
        <f>AVERAGE(AB8:AF8)</f>
        <v>4.18</v>
      </c>
      <c r="AH8" s="56">
        <v>4.3</v>
      </c>
      <c r="AI8" s="20">
        <v>4.0999999999999996</v>
      </c>
    </row>
    <row r="9" spans="1:35" x14ac:dyDescent="0.25">
      <c r="A9" s="86" t="s">
        <v>58</v>
      </c>
      <c r="B9" s="21">
        <v>74</v>
      </c>
      <c r="C9" s="22">
        <v>67</v>
      </c>
      <c r="D9" s="22">
        <f t="shared" ref="D9:D31" si="12">SUM(100/B9)*C9</f>
        <v>90.540540540540533</v>
      </c>
      <c r="E9" s="22">
        <f t="shared" ref="E9:E31" si="13">B9-C9</f>
        <v>7</v>
      </c>
      <c r="F9" s="22">
        <f t="shared" ref="F9:F31" si="14">SUM(100/B9)*E9</f>
        <v>9.4594594594594597</v>
      </c>
      <c r="G9" s="22">
        <v>65</v>
      </c>
      <c r="H9" s="22">
        <v>59</v>
      </c>
      <c r="I9" s="22">
        <f t="shared" ref="I9:I31" si="15">SUM(100/G9)*H9</f>
        <v>90.769230769230774</v>
      </c>
      <c r="J9" s="22">
        <f t="shared" ref="J9:J31" si="16">G9-H9</f>
        <v>6</v>
      </c>
      <c r="K9" s="22">
        <f t="shared" ref="K9:K31" si="17">SUM(100/G9)*J9</f>
        <v>9.2307692307692317</v>
      </c>
      <c r="L9" s="22">
        <f t="shared" si="6"/>
        <v>9</v>
      </c>
      <c r="M9" s="22">
        <v>8</v>
      </c>
      <c r="N9" s="22">
        <f t="shared" si="7"/>
        <v>88.888888888888886</v>
      </c>
      <c r="O9" s="22">
        <f t="shared" si="8"/>
        <v>1</v>
      </c>
      <c r="P9" s="22">
        <f t="shared" si="9"/>
        <v>11.111111111111111</v>
      </c>
      <c r="Q9" s="24"/>
      <c r="R9" s="25">
        <v>3</v>
      </c>
      <c r="S9" s="21">
        <f t="shared" ref="S9:S31" si="18">(100/E9)*R9</f>
        <v>42.857142857142861</v>
      </c>
      <c r="T9" s="23">
        <v>4.8</v>
      </c>
      <c r="U9" s="26">
        <v>4.5999999999999996</v>
      </c>
      <c r="V9" s="143">
        <f t="shared" ref="V9:V31" si="19">AVERAGE(T9:U9)</f>
        <v>4.6999999999999993</v>
      </c>
      <c r="W9" s="97">
        <v>4.5</v>
      </c>
      <c r="X9" s="26">
        <v>4.4000000000000004</v>
      </c>
      <c r="Y9" s="26">
        <v>5.2</v>
      </c>
      <c r="Z9" s="26">
        <v>4.3</v>
      </c>
      <c r="AA9" s="143">
        <f t="shared" ref="AA9:AA31" si="20">AVERAGE(W9:Z9)</f>
        <v>4.6000000000000005</v>
      </c>
      <c r="AB9" s="97">
        <v>3.9</v>
      </c>
      <c r="AC9" s="26">
        <v>3.9</v>
      </c>
      <c r="AD9" s="26">
        <v>4.7</v>
      </c>
      <c r="AE9" s="26">
        <v>3.5</v>
      </c>
      <c r="AF9" s="99">
        <v>4.9000000000000004</v>
      </c>
      <c r="AG9" s="143">
        <f t="shared" ref="AG9:AG31" si="21">AVERAGE(AB9:AF9)</f>
        <v>4.18</v>
      </c>
      <c r="AH9" s="56">
        <v>4.8</v>
      </c>
      <c r="AI9" s="20">
        <v>4.3</v>
      </c>
    </row>
    <row r="10" spans="1:35" x14ac:dyDescent="0.25">
      <c r="A10" s="86" t="s">
        <v>34</v>
      </c>
      <c r="B10" s="21">
        <v>36</v>
      </c>
      <c r="C10" s="22">
        <v>31</v>
      </c>
      <c r="D10" s="22">
        <f t="shared" si="12"/>
        <v>86.111111111111114</v>
      </c>
      <c r="E10" s="22">
        <f t="shared" si="13"/>
        <v>5</v>
      </c>
      <c r="F10" s="22">
        <f t="shared" si="14"/>
        <v>13.888888888888889</v>
      </c>
      <c r="G10" s="22">
        <v>35</v>
      </c>
      <c r="H10" s="22">
        <v>30</v>
      </c>
      <c r="I10" s="22">
        <f t="shared" si="15"/>
        <v>85.714285714285722</v>
      </c>
      <c r="J10" s="22">
        <f t="shared" si="16"/>
        <v>5</v>
      </c>
      <c r="K10" s="22">
        <f t="shared" si="17"/>
        <v>14.285714285714286</v>
      </c>
      <c r="L10" s="22">
        <f t="shared" si="6"/>
        <v>1</v>
      </c>
      <c r="M10" s="22">
        <v>1</v>
      </c>
      <c r="N10" s="22">
        <f t="shared" si="7"/>
        <v>100</v>
      </c>
      <c r="O10" s="22">
        <f t="shared" si="8"/>
        <v>0</v>
      </c>
      <c r="P10" s="22">
        <f t="shared" si="9"/>
        <v>0</v>
      </c>
      <c r="Q10" s="24"/>
      <c r="R10" s="25">
        <v>5</v>
      </c>
      <c r="S10" s="21">
        <f t="shared" si="18"/>
        <v>100</v>
      </c>
      <c r="T10" s="23">
        <v>4.9000000000000004</v>
      </c>
      <c r="U10" s="26">
        <v>4.7</v>
      </c>
      <c r="V10" s="143">
        <f t="shared" si="19"/>
        <v>4.8000000000000007</v>
      </c>
      <c r="W10" s="97">
        <v>4.5</v>
      </c>
      <c r="X10" s="26">
        <v>4.3</v>
      </c>
      <c r="Y10" s="26">
        <v>4</v>
      </c>
      <c r="Z10" s="26">
        <v>4.3</v>
      </c>
      <c r="AA10" s="143">
        <f t="shared" si="20"/>
        <v>4.2750000000000004</v>
      </c>
      <c r="AB10" s="97">
        <v>4</v>
      </c>
      <c r="AC10" s="26">
        <v>4.4000000000000004</v>
      </c>
      <c r="AD10" s="26">
        <v>4.7</v>
      </c>
      <c r="AE10" s="26">
        <v>3.9</v>
      </c>
      <c r="AF10" s="99">
        <v>4.5999999999999996</v>
      </c>
      <c r="AG10" s="143">
        <f t="shared" si="21"/>
        <v>4.32</v>
      </c>
      <c r="AH10" s="56">
        <v>4.7</v>
      </c>
      <c r="AI10" s="20">
        <v>4.7</v>
      </c>
    </row>
    <row r="11" spans="1:35" x14ac:dyDescent="0.25">
      <c r="A11" s="86" t="s">
        <v>38</v>
      </c>
      <c r="B11" s="21">
        <v>25</v>
      </c>
      <c r="C11" s="22">
        <v>25</v>
      </c>
      <c r="D11" s="22">
        <f t="shared" si="12"/>
        <v>100</v>
      </c>
      <c r="E11" s="141"/>
      <c r="F11" s="141"/>
      <c r="G11" s="22">
        <v>23</v>
      </c>
      <c r="H11" s="22">
        <v>23</v>
      </c>
      <c r="I11" s="22">
        <f t="shared" si="15"/>
        <v>100</v>
      </c>
      <c r="J11" s="141"/>
      <c r="K11" s="141"/>
      <c r="L11" s="22">
        <f t="shared" si="6"/>
        <v>2</v>
      </c>
      <c r="M11" s="22">
        <v>2</v>
      </c>
      <c r="N11" s="22">
        <f t="shared" si="7"/>
        <v>100</v>
      </c>
      <c r="O11" s="141"/>
      <c r="P11" s="141"/>
      <c r="Q11" s="24"/>
      <c r="R11" s="145"/>
      <c r="S11" s="141"/>
      <c r="T11" s="23">
        <v>5</v>
      </c>
      <c r="U11" s="26">
        <v>4.7</v>
      </c>
      <c r="V11" s="143">
        <f>AVERAGE(T11:U11)</f>
        <v>4.8499999999999996</v>
      </c>
      <c r="W11" s="97">
        <v>5.0999999999999996</v>
      </c>
      <c r="X11" s="26">
        <v>4.8</v>
      </c>
      <c r="Y11" s="26">
        <v>4.5999999999999996</v>
      </c>
      <c r="Z11" s="26">
        <v>4.9000000000000004</v>
      </c>
      <c r="AA11" s="143">
        <f t="shared" si="20"/>
        <v>4.8499999999999996</v>
      </c>
      <c r="AB11" s="97">
        <v>5.0999999999999996</v>
      </c>
      <c r="AC11" s="26">
        <v>4.4000000000000004</v>
      </c>
      <c r="AD11" s="26">
        <v>5.0999999999999996</v>
      </c>
      <c r="AE11" s="26">
        <v>4.4000000000000004</v>
      </c>
      <c r="AF11" s="99">
        <v>4.7</v>
      </c>
      <c r="AG11" s="143">
        <f t="shared" si="21"/>
        <v>4.74</v>
      </c>
      <c r="AH11" s="56">
        <v>4.5999999999999996</v>
      </c>
      <c r="AI11" s="20">
        <v>4.5</v>
      </c>
    </row>
    <row r="12" spans="1:35" x14ac:dyDescent="0.25">
      <c r="A12" s="86" t="s">
        <v>15</v>
      </c>
      <c r="B12" s="21">
        <v>33</v>
      </c>
      <c r="C12" s="22">
        <v>29</v>
      </c>
      <c r="D12" s="22">
        <f t="shared" si="12"/>
        <v>87.878787878787875</v>
      </c>
      <c r="E12" s="22">
        <f t="shared" si="13"/>
        <v>4</v>
      </c>
      <c r="F12" s="22">
        <f t="shared" si="14"/>
        <v>12.121212121212121</v>
      </c>
      <c r="G12" s="22">
        <v>30</v>
      </c>
      <c r="H12" s="22">
        <v>27</v>
      </c>
      <c r="I12" s="22">
        <f t="shared" si="15"/>
        <v>90</v>
      </c>
      <c r="J12" s="22">
        <f t="shared" si="16"/>
        <v>3</v>
      </c>
      <c r="K12" s="22">
        <f t="shared" si="17"/>
        <v>10</v>
      </c>
      <c r="L12" s="22">
        <f t="shared" si="6"/>
        <v>3</v>
      </c>
      <c r="M12" s="22">
        <v>2</v>
      </c>
      <c r="N12" s="22">
        <f t="shared" si="7"/>
        <v>66.666666666666671</v>
      </c>
      <c r="O12" s="22">
        <f t="shared" si="8"/>
        <v>1</v>
      </c>
      <c r="P12" s="22">
        <f t="shared" si="9"/>
        <v>33.333333333333336</v>
      </c>
      <c r="Q12" s="24"/>
      <c r="R12" s="25">
        <v>3</v>
      </c>
      <c r="S12" s="21">
        <f t="shared" si="18"/>
        <v>75</v>
      </c>
      <c r="T12" s="23">
        <v>4.0999999999999996</v>
      </c>
      <c r="U12" s="26">
        <v>4.5</v>
      </c>
      <c r="V12" s="143">
        <f t="shared" si="19"/>
        <v>4.3</v>
      </c>
      <c r="W12" s="97">
        <v>4.8</v>
      </c>
      <c r="X12" s="26">
        <v>4.5</v>
      </c>
      <c r="Y12" s="26">
        <v>4.5</v>
      </c>
      <c r="Z12" s="26">
        <v>4.5</v>
      </c>
      <c r="AA12" s="143">
        <f t="shared" si="20"/>
        <v>4.5750000000000002</v>
      </c>
      <c r="AB12" s="97">
        <v>3.8</v>
      </c>
      <c r="AC12" s="26">
        <v>4</v>
      </c>
      <c r="AD12" s="26">
        <v>4.8</v>
      </c>
      <c r="AE12" s="26">
        <v>3.4</v>
      </c>
      <c r="AF12" s="99">
        <v>4.3</v>
      </c>
      <c r="AG12" s="143">
        <f t="shared" si="21"/>
        <v>4.0600000000000005</v>
      </c>
      <c r="AH12" s="56">
        <v>4.5</v>
      </c>
      <c r="AI12" s="20">
        <v>4.2</v>
      </c>
    </row>
    <row r="13" spans="1:35" x14ac:dyDescent="0.25">
      <c r="A13" s="86" t="s">
        <v>16</v>
      </c>
      <c r="B13" s="21">
        <v>14</v>
      </c>
      <c r="C13" s="22">
        <v>9</v>
      </c>
      <c r="D13" s="22">
        <f t="shared" si="12"/>
        <v>64.285714285714292</v>
      </c>
      <c r="E13" s="22">
        <f t="shared" si="13"/>
        <v>5</v>
      </c>
      <c r="F13" s="22">
        <f t="shared" si="14"/>
        <v>35.714285714285715</v>
      </c>
      <c r="G13" s="22">
        <v>14</v>
      </c>
      <c r="H13" s="22">
        <v>9</v>
      </c>
      <c r="I13" s="22">
        <f t="shared" si="15"/>
        <v>64.285714285714292</v>
      </c>
      <c r="J13" s="22">
        <f t="shared" si="16"/>
        <v>5</v>
      </c>
      <c r="K13" s="22">
        <f t="shared" si="17"/>
        <v>35.714285714285715</v>
      </c>
      <c r="L13" s="141"/>
      <c r="M13" s="141"/>
      <c r="N13" s="141"/>
      <c r="O13" s="141"/>
      <c r="P13" s="141"/>
      <c r="Q13" s="24"/>
      <c r="R13" s="25">
        <v>2</v>
      </c>
      <c r="S13" s="21">
        <f t="shared" si="18"/>
        <v>40</v>
      </c>
      <c r="T13" s="23">
        <v>4</v>
      </c>
      <c r="U13" s="26">
        <v>4</v>
      </c>
      <c r="V13" s="143">
        <f t="shared" si="19"/>
        <v>4</v>
      </c>
      <c r="W13" s="97">
        <v>4.0999999999999996</v>
      </c>
      <c r="X13" s="26">
        <v>4.5</v>
      </c>
      <c r="Y13" s="26">
        <v>4.5</v>
      </c>
      <c r="Z13" s="26">
        <v>4.3</v>
      </c>
      <c r="AA13" s="143">
        <f t="shared" si="20"/>
        <v>4.3499999999999996</v>
      </c>
      <c r="AB13" s="97">
        <v>3.5</v>
      </c>
      <c r="AC13" s="26">
        <v>4.2</v>
      </c>
      <c r="AD13" s="26">
        <v>4.5999999999999996</v>
      </c>
      <c r="AE13" s="26">
        <v>3.4</v>
      </c>
      <c r="AF13" s="99">
        <v>4.3</v>
      </c>
      <c r="AG13" s="143">
        <f t="shared" si="21"/>
        <v>4</v>
      </c>
      <c r="AH13" s="56">
        <v>4.8</v>
      </c>
      <c r="AI13" s="20">
        <v>4.3</v>
      </c>
    </row>
    <row r="14" spans="1:35" x14ac:dyDescent="0.25">
      <c r="A14" s="86" t="s">
        <v>17</v>
      </c>
      <c r="B14" s="21">
        <v>52</v>
      </c>
      <c r="C14" s="22">
        <v>46</v>
      </c>
      <c r="D14" s="22">
        <f t="shared" si="12"/>
        <v>88.461538461538467</v>
      </c>
      <c r="E14" s="22">
        <f t="shared" si="13"/>
        <v>6</v>
      </c>
      <c r="F14" s="22">
        <f t="shared" si="14"/>
        <v>11.538461538461538</v>
      </c>
      <c r="G14" s="22">
        <v>43</v>
      </c>
      <c r="H14" s="22">
        <v>38</v>
      </c>
      <c r="I14" s="22">
        <f t="shared" si="15"/>
        <v>88.372093023255815</v>
      </c>
      <c r="J14" s="22">
        <f t="shared" si="16"/>
        <v>5</v>
      </c>
      <c r="K14" s="22">
        <f t="shared" si="17"/>
        <v>11.627906976744187</v>
      </c>
      <c r="L14" s="22">
        <f t="shared" si="6"/>
        <v>9</v>
      </c>
      <c r="M14" s="22">
        <v>8</v>
      </c>
      <c r="N14" s="22">
        <f t="shared" si="7"/>
        <v>88.888888888888886</v>
      </c>
      <c r="O14" s="22">
        <f t="shared" si="8"/>
        <v>1</v>
      </c>
      <c r="P14" s="22">
        <f t="shared" si="9"/>
        <v>11.111111111111111</v>
      </c>
      <c r="Q14" s="24"/>
      <c r="R14" s="25">
        <v>1</v>
      </c>
      <c r="S14" s="21">
        <f t="shared" si="18"/>
        <v>16.666666666666668</v>
      </c>
      <c r="T14" s="23">
        <v>4.5999999999999996</v>
      </c>
      <c r="U14" s="26">
        <v>4.5999999999999996</v>
      </c>
      <c r="V14" s="143">
        <f t="shared" si="19"/>
        <v>4.5999999999999996</v>
      </c>
      <c r="W14" s="97">
        <v>4.5</v>
      </c>
      <c r="X14" s="26">
        <v>4.3</v>
      </c>
      <c r="Y14" s="26">
        <v>4.4000000000000004</v>
      </c>
      <c r="Z14" s="26">
        <v>4.5999999999999996</v>
      </c>
      <c r="AA14" s="143">
        <f t="shared" si="20"/>
        <v>4.45</v>
      </c>
      <c r="AB14" s="97">
        <v>4.0999999999999996</v>
      </c>
      <c r="AC14" s="26">
        <v>4.0999999999999996</v>
      </c>
      <c r="AD14" s="26">
        <v>4.7</v>
      </c>
      <c r="AE14" s="26">
        <v>3.6</v>
      </c>
      <c r="AF14" s="99">
        <v>4</v>
      </c>
      <c r="AG14" s="143">
        <f t="shared" si="21"/>
        <v>4.0999999999999996</v>
      </c>
      <c r="AH14" s="56">
        <v>4.5</v>
      </c>
      <c r="AI14" s="20">
        <v>4.5</v>
      </c>
    </row>
    <row r="15" spans="1:35" x14ac:dyDescent="0.25">
      <c r="A15" s="86" t="s">
        <v>18</v>
      </c>
      <c r="B15" s="21">
        <v>14</v>
      </c>
      <c r="C15" s="22">
        <v>11</v>
      </c>
      <c r="D15" s="22">
        <f t="shared" si="12"/>
        <v>78.571428571428569</v>
      </c>
      <c r="E15" s="22">
        <f t="shared" si="13"/>
        <v>3</v>
      </c>
      <c r="F15" s="22">
        <f t="shared" si="14"/>
        <v>21.428571428571431</v>
      </c>
      <c r="G15" s="22">
        <v>12</v>
      </c>
      <c r="H15" s="22">
        <v>10</v>
      </c>
      <c r="I15" s="22">
        <f t="shared" si="15"/>
        <v>83.333333333333343</v>
      </c>
      <c r="J15" s="22">
        <f t="shared" si="16"/>
        <v>2</v>
      </c>
      <c r="K15" s="22">
        <f t="shared" si="17"/>
        <v>16.666666666666668</v>
      </c>
      <c r="L15" s="22">
        <f t="shared" si="6"/>
        <v>2</v>
      </c>
      <c r="M15" s="22">
        <v>1</v>
      </c>
      <c r="N15" s="22">
        <f t="shared" si="7"/>
        <v>50</v>
      </c>
      <c r="O15" s="22">
        <f t="shared" si="8"/>
        <v>1</v>
      </c>
      <c r="P15" s="22">
        <f t="shared" si="9"/>
        <v>50</v>
      </c>
      <c r="Q15" s="24"/>
      <c r="R15" s="25">
        <v>3</v>
      </c>
      <c r="S15" s="21">
        <f t="shared" si="18"/>
        <v>100</v>
      </c>
      <c r="T15" s="23">
        <v>4.2</v>
      </c>
      <c r="U15" s="26">
        <v>4.2</v>
      </c>
      <c r="V15" s="143">
        <f t="shared" si="19"/>
        <v>4.2</v>
      </c>
      <c r="W15" s="97">
        <v>3.7</v>
      </c>
      <c r="X15" s="26">
        <v>4</v>
      </c>
      <c r="Y15" s="26">
        <v>4</v>
      </c>
      <c r="Z15" s="26">
        <v>4</v>
      </c>
      <c r="AA15" s="143">
        <f t="shared" si="20"/>
        <v>3.9249999999999998</v>
      </c>
      <c r="AB15" s="97">
        <v>4.5</v>
      </c>
      <c r="AC15" s="26">
        <v>3.8</v>
      </c>
      <c r="AD15" s="26">
        <v>4.3</v>
      </c>
      <c r="AE15" s="26">
        <v>3.5</v>
      </c>
      <c r="AF15" s="99">
        <v>4.2</v>
      </c>
      <c r="AG15" s="143">
        <f t="shared" si="21"/>
        <v>4.0600000000000005</v>
      </c>
      <c r="AH15" s="56">
        <v>4.3</v>
      </c>
      <c r="AI15" s="20">
        <v>4.3</v>
      </c>
    </row>
    <row r="16" spans="1:35" x14ac:dyDescent="0.25">
      <c r="A16" s="86" t="s">
        <v>32</v>
      </c>
      <c r="B16" s="21">
        <v>22</v>
      </c>
      <c r="C16" s="22">
        <v>18</v>
      </c>
      <c r="D16" s="22">
        <f t="shared" si="12"/>
        <v>81.818181818181827</v>
      </c>
      <c r="E16" s="22">
        <f t="shared" si="13"/>
        <v>4</v>
      </c>
      <c r="F16" s="22">
        <f t="shared" si="14"/>
        <v>18.181818181818183</v>
      </c>
      <c r="G16" s="22">
        <v>19</v>
      </c>
      <c r="H16" s="22">
        <v>15</v>
      </c>
      <c r="I16" s="22">
        <f t="shared" si="15"/>
        <v>78.94736842105263</v>
      </c>
      <c r="J16" s="22">
        <f t="shared" si="16"/>
        <v>4</v>
      </c>
      <c r="K16" s="22">
        <f t="shared" si="17"/>
        <v>21.05263157894737</v>
      </c>
      <c r="L16" s="22">
        <f t="shared" si="6"/>
        <v>3</v>
      </c>
      <c r="M16" s="22">
        <v>3</v>
      </c>
      <c r="N16" s="22">
        <f t="shared" si="7"/>
        <v>100</v>
      </c>
      <c r="O16" s="22">
        <f t="shared" si="8"/>
        <v>0</v>
      </c>
      <c r="P16" s="22">
        <f t="shared" si="9"/>
        <v>0</v>
      </c>
      <c r="Q16" s="24"/>
      <c r="R16" s="25">
        <v>4</v>
      </c>
      <c r="S16" s="21">
        <f t="shared" si="18"/>
        <v>100</v>
      </c>
      <c r="T16" s="23">
        <v>4.5</v>
      </c>
      <c r="U16" s="26">
        <v>4.2</v>
      </c>
      <c r="V16" s="143">
        <f t="shared" si="19"/>
        <v>4.3499999999999996</v>
      </c>
      <c r="W16" s="97">
        <v>4</v>
      </c>
      <c r="X16" s="26">
        <v>4.2</v>
      </c>
      <c r="Y16" s="26">
        <v>4.5</v>
      </c>
      <c r="Z16" s="26">
        <v>4.5</v>
      </c>
      <c r="AA16" s="143">
        <f t="shared" si="20"/>
        <v>4.3</v>
      </c>
      <c r="AB16" s="97">
        <v>3.9</v>
      </c>
      <c r="AC16" s="26">
        <v>4</v>
      </c>
      <c r="AD16" s="26">
        <v>4.8</v>
      </c>
      <c r="AE16" s="26">
        <v>3.6</v>
      </c>
      <c r="AF16" s="99">
        <v>3.8</v>
      </c>
      <c r="AG16" s="143">
        <f t="shared" si="21"/>
        <v>4.0200000000000005</v>
      </c>
      <c r="AH16" s="56">
        <v>4.5</v>
      </c>
      <c r="AI16" s="20">
        <v>4.2</v>
      </c>
    </row>
    <row r="17" spans="1:37" x14ac:dyDescent="0.25">
      <c r="A17" s="86" t="s">
        <v>19</v>
      </c>
      <c r="B17" s="21">
        <v>26</v>
      </c>
      <c r="C17" s="22">
        <v>23</v>
      </c>
      <c r="D17" s="22">
        <f t="shared" si="12"/>
        <v>88.461538461538467</v>
      </c>
      <c r="E17" s="22">
        <f t="shared" si="13"/>
        <v>3</v>
      </c>
      <c r="F17" s="22">
        <f t="shared" si="14"/>
        <v>11.538461538461538</v>
      </c>
      <c r="G17" s="22">
        <v>26</v>
      </c>
      <c r="H17" s="22">
        <v>23</v>
      </c>
      <c r="I17" s="22">
        <f t="shared" si="15"/>
        <v>88.461538461538467</v>
      </c>
      <c r="J17" s="22">
        <f t="shared" si="16"/>
        <v>3</v>
      </c>
      <c r="K17" s="22">
        <f t="shared" si="17"/>
        <v>11.538461538461538</v>
      </c>
      <c r="L17" s="141"/>
      <c r="M17" s="141"/>
      <c r="N17" s="141"/>
      <c r="O17" s="141"/>
      <c r="P17" s="141"/>
      <c r="Q17" s="24"/>
      <c r="R17" s="25">
        <v>3</v>
      </c>
      <c r="S17" s="21">
        <f t="shared" si="18"/>
        <v>100</v>
      </c>
      <c r="T17" s="23">
        <v>4.5999999999999996</v>
      </c>
      <c r="U17" s="26">
        <v>4.5</v>
      </c>
      <c r="V17" s="143">
        <f t="shared" si="19"/>
        <v>4.55</v>
      </c>
      <c r="W17" s="97">
        <v>4.0999999999999996</v>
      </c>
      <c r="X17" s="26">
        <v>4.3</v>
      </c>
      <c r="Y17" s="26">
        <v>4.8</v>
      </c>
      <c r="Z17" s="26">
        <v>4.2</v>
      </c>
      <c r="AA17" s="143">
        <f t="shared" si="20"/>
        <v>4.3499999999999996</v>
      </c>
      <c r="AB17" s="97">
        <v>4.2</v>
      </c>
      <c r="AC17" s="26">
        <v>4.3</v>
      </c>
      <c r="AD17" s="26">
        <v>4.8</v>
      </c>
      <c r="AE17" s="26">
        <v>3.4</v>
      </c>
      <c r="AF17" s="99">
        <v>4.2</v>
      </c>
      <c r="AG17" s="143">
        <f t="shared" si="21"/>
        <v>4.18</v>
      </c>
      <c r="AH17" s="56">
        <v>4.5</v>
      </c>
      <c r="AI17" s="20">
        <v>4.5999999999999996</v>
      </c>
    </row>
    <row r="18" spans="1:37" x14ac:dyDescent="0.25">
      <c r="A18" s="86" t="s">
        <v>57</v>
      </c>
      <c r="B18" s="21">
        <v>21</v>
      </c>
      <c r="C18" s="22">
        <v>14</v>
      </c>
      <c r="D18" s="22">
        <f t="shared" si="12"/>
        <v>66.666666666666671</v>
      </c>
      <c r="E18" s="22">
        <f t="shared" si="13"/>
        <v>7</v>
      </c>
      <c r="F18" s="22">
        <f t="shared" si="14"/>
        <v>33.333333333333336</v>
      </c>
      <c r="G18" s="22">
        <v>21</v>
      </c>
      <c r="H18" s="22">
        <v>14</v>
      </c>
      <c r="I18" s="22">
        <f t="shared" si="15"/>
        <v>66.666666666666671</v>
      </c>
      <c r="J18" s="22">
        <f t="shared" si="16"/>
        <v>7</v>
      </c>
      <c r="K18" s="22">
        <f t="shared" si="17"/>
        <v>33.333333333333336</v>
      </c>
      <c r="L18" s="141"/>
      <c r="M18" s="141"/>
      <c r="N18" s="141"/>
      <c r="O18" s="141"/>
      <c r="P18" s="141"/>
      <c r="Q18" s="24"/>
      <c r="R18" s="25">
        <v>7</v>
      </c>
      <c r="S18" s="21">
        <f t="shared" si="18"/>
        <v>100</v>
      </c>
      <c r="T18" s="23">
        <v>3.9</v>
      </c>
      <c r="U18" s="26">
        <v>4.7</v>
      </c>
      <c r="V18" s="143">
        <f t="shared" si="19"/>
        <v>4.3</v>
      </c>
      <c r="W18" s="97">
        <v>4</v>
      </c>
      <c r="X18" s="26">
        <v>4.4000000000000004</v>
      </c>
      <c r="Y18" s="26">
        <v>3.9</v>
      </c>
      <c r="Z18" s="26">
        <v>4</v>
      </c>
      <c r="AA18" s="143">
        <f t="shared" si="20"/>
        <v>4.0750000000000002</v>
      </c>
      <c r="AB18" s="97">
        <v>3.8</v>
      </c>
      <c r="AC18" s="26">
        <v>3.9</v>
      </c>
      <c r="AD18" s="26">
        <v>4.3</v>
      </c>
      <c r="AE18" s="26">
        <v>3.4</v>
      </c>
      <c r="AF18" s="99">
        <v>4</v>
      </c>
      <c r="AG18" s="143">
        <f t="shared" si="21"/>
        <v>3.88</v>
      </c>
      <c r="AH18" s="56"/>
      <c r="AI18" s="20"/>
    </row>
    <row r="19" spans="1:37" ht="14.4" x14ac:dyDescent="0.25">
      <c r="A19" s="86" t="s">
        <v>20</v>
      </c>
      <c r="B19" s="21">
        <v>23</v>
      </c>
      <c r="C19" s="22">
        <v>22</v>
      </c>
      <c r="D19" s="22">
        <f t="shared" si="12"/>
        <v>95.65217391304347</v>
      </c>
      <c r="E19" s="22">
        <f t="shared" si="13"/>
        <v>1</v>
      </c>
      <c r="F19" s="22">
        <f t="shared" si="14"/>
        <v>4.3478260869565215</v>
      </c>
      <c r="G19" s="22">
        <v>22</v>
      </c>
      <c r="H19" s="22">
        <v>21</v>
      </c>
      <c r="I19" s="22">
        <f t="shared" si="15"/>
        <v>95.454545454545467</v>
      </c>
      <c r="J19" s="22">
        <f t="shared" si="16"/>
        <v>1</v>
      </c>
      <c r="K19" s="22">
        <f t="shared" si="17"/>
        <v>4.5454545454545459</v>
      </c>
      <c r="L19" s="22">
        <f t="shared" si="6"/>
        <v>1</v>
      </c>
      <c r="M19" s="22">
        <v>1</v>
      </c>
      <c r="N19" s="22">
        <f t="shared" si="7"/>
        <v>100</v>
      </c>
      <c r="O19" s="141"/>
      <c r="P19" s="141"/>
      <c r="Q19" s="24"/>
      <c r="R19" s="145"/>
      <c r="S19" s="141"/>
      <c r="T19" s="23">
        <v>4.4000000000000004</v>
      </c>
      <c r="U19" s="26">
        <v>4.4000000000000004</v>
      </c>
      <c r="V19" s="143">
        <f t="shared" si="19"/>
        <v>4.4000000000000004</v>
      </c>
      <c r="W19" s="97">
        <v>4.7</v>
      </c>
      <c r="X19" s="26">
        <v>4.2</v>
      </c>
      <c r="Y19" s="26">
        <v>4.9000000000000004</v>
      </c>
      <c r="Z19" s="26">
        <v>4.4000000000000004</v>
      </c>
      <c r="AA19" s="143">
        <f t="shared" si="20"/>
        <v>4.5500000000000007</v>
      </c>
      <c r="AB19" s="97">
        <v>4.2</v>
      </c>
      <c r="AC19" s="26">
        <v>4.0999999999999996</v>
      </c>
      <c r="AD19" s="26">
        <v>4.3</v>
      </c>
      <c r="AE19" s="26">
        <v>3.4</v>
      </c>
      <c r="AF19" s="99">
        <v>4.5</v>
      </c>
      <c r="AG19" s="143">
        <f t="shared" si="21"/>
        <v>4.0999999999999996</v>
      </c>
      <c r="AH19" s="56">
        <v>4.8</v>
      </c>
      <c r="AI19" s="20">
        <v>4.5999999999999996</v>
      </c>
      <c r="AK19" s="126"/>
    </row>
    <row r="20" spans="1:37" ht="14.4" x14ac:dyDescent="0.25">
      <c r="A20" s="86" t="s">
        <v>77</v>
      </c>
      <c r="B20" s="21">
        <v>97</v>
      </c>
      <c r="C20" s="22">
        <v>85</v>
      </c>
      <c r="D20" s="22">
        <f t="shared" si="12"/>
        <v>87.62886597938143</v>
      </c>
      <c r="E20" s="22">
        <f t="shared" si="13"/>
        <v>12</v>
      </c>
      <c r="F20" s="22">
        <f t="shared" si="14"/>
        <v>12.371134020618555</v>
      </c>
      <c r="G20" s="22">
        <v>87</v>
      </c>
      <c r="H20" s="22">
        <v>76</v>
      </c>
      <c r="I20" s="22">
        <f t="shared" si="15"/>
        <v>87.356321839080451</v>
      </c>
      <c r="J20" s="22">
        <f t="shared" si="16"/>
        <v>11</v>
      </c>
      <c r="K20" s="22">
        <f t="shared" si="17"/>
        <v>12.643678160919539</v>
      </c>
      <c r="L20" s="22">
        <f t="shared" si="6"/>
        <v>10</v>
      </c>
      <c r="M20" s="22">
        <v>9</v>
      </c>
      <c r="N20" s="22">
        <f t="shared" si="7"/>
        <v>90</v>
      </c>
      <c r="O20" s="22">
        <f t="shared" si="8"/>
        <v>1</v>
      </c>
      <c r="P20" s="22">
        <f t="shared" si="9"/>
        <v>10</v>
      </c>
      <c r="Q20" s="24"/>
      <c r="R20" s="25">
        <v>11</v>
      </c>
      <c r="S20" s="21">
        <f t="shared" si="18"/>
        <v>91.666666666666671</v>
      </c>
      <c r="T20" s="23">
        <v>4.5999999999999996</v>
      </c>
      <c r="U20" s="26">
        <v>4.5</v>
      </c>
      <c r="V20" s="143">
        <f t="shared" si="19"/>
        <v>4.55</v>
      </c>
      <c r="W20" s="97">
        <v>4</v>
      </c>
      <c r="X20" s="26">
        <v>4.0999999999999996</v>
      </c>
      <c r="Y20" s="26">
        <v>4.9000000000000004</v>
      </c>
      <c r="Z20" s="26">
        <v>4</v>
      </c>
      <c r="AA20" s="143">
        <f t="shared" si="20"/>
        <v>4.25</v>
      </c>
      <c r="AB20" s="97">
        <v>4</v>
      </c>
      <c r="AC20" s="26">
        <v>4.0999999999999996</v>
      </c>
      <c r="AD20" s="26">
        <v>4.5</v>
      </c>
      <c r="AE20" s="26">
        <v>3.5</v>
      </c>
      <c r="AF20" s="99">
        <v>4.3</v>
      </c>
      <c r="AG20" s="143">
        <f t="shared" si="21"/>
        <v>4.08</v>
      </c>
      <c r="AH20" s="56">
        <v>4.3</v>
      </c>
      <c r="AI20" s="20">
        <v>4.3</v>
      </c>
      <c r="AJ20" t="s">
        <v>82</v>
      </c>
      <c r="AK20" s="126"/>
    </row>
    <row r="21" spans="1:37" x14ac:dyDescent="0.25">
      <c r="A21" s="86" t="s">
        <v>37</v>
      </c>
      <c r="B21" s="21">
        <v>16</v>
      </c>
      <c r="C21" s="22">
        <v>16</v>
      </c>
      <c r="D21" s="22">
        <f t="shared" si="12"/>
        <v>100</v>
      </c>
      <c r="E21" s="141"/>
      <c r="F21" s="141"/>
      <c r="G21" s="22">
        <v>15</v>
      </c>
      <c r="H21" s="22">
        <v>15</v>
      </c>
      <c r="I21" s="22">
        <f t="shared" si="15"/>
        <v>100</v>
      </c>
      <c r="J21" s="141"/>
      <c r="K21" s="141"/>
      <c r="L21" s="22">
        <f t="shared" si="6"/>
        <v>1</v>
      </c>
      <c r="M21" s="22">
        <v>1</v>
      </c>
      <c r="N21" s="22">
        <f t="shared" si="7"/>
        <v>100</v>
      </c>
      <c r="O21" s="141"/>
      <c r="P21" s="141"/>
      <c r="Q21" s="24"/>
      <c r="R21" s="145"/>
      <c r="S21" s="141"/>
      <c r="T21" s="23">
        <v>4.5999999999999996</v>
      </c>
      <c r="U21" s="26">
        <v>4.4000000000000004</v>
      </c>
      <c r="V21" s="143">
        <f t="shared" si="19"/>
        <v>4.5</v>
      </c>
      <c r="W21" s="97">
        <v>5.0999999999999996</v>
      </c>
      <c r="X21" s="26">
        <v>4.5</v>
      </c>
      <c r="Y21" s="26">
        <v>4.9000000000000004</v>
      </c>
      <c r="Z21" s="26">
        <v>4.4000000000000004</v>
      </c>
      <c r="AA21" s="143">
        <f t="shared" si="20"/>
        <v>4.7249999999999996</v>
      </c>
      <c r="AB21" s="97">
        <v>4.4000000000000004</v>
      </c>
      <c r="AC21" s="26">
        <v>4.5</v>
      </c>
      <c r="AD21" s="26">
        <v>4.8</v>
      </c>
      <c r="AE21" s="26">
        <v>3.7</v>
      </c>
      <c r="AF21" s="99">
        <v>4.3</v>
      </c>
      <c r="AG21" s="143">
        <f t="shared" si="21"/>
        <v>4.34</v>
      </c>
      <c r="AH21" s="56">
        <v>4.4000000000000004</v>
      </c>
      <c r="AI21" s="20">
        <v>4.5</v>
      </c>
    </row>
    <row r="22" spans="1:37" x14ac:dyDescent="0.25">
      <c r="A22" s="86" t="s">
        <v>22</v>
      </c>
      <c r="B22" s="21">
        <v>22</v>
      </c>
      <c r="C22" s="22">
        <v>15</v>
      </c>
      <c r="D22" s="22">
        <f t="shared" si="12"/>
        <v>68.181818181818187</v>
      </c>
      <c r="E22" s="22">
        <f t="shared" si="13"/>
        <v>7</v>
      </c>
      <c r="F22" s="22">
        <f t="shared" si="14"/>
        <v>31.81818181818182</v>
      </c>
      <c r="G22" s="22">
        <v>19</v>
      </c>
      <c r="H22" s="22">
        <v>14</v>
      </c>
      <c r="I22" s="22">
        <f t="shared" si="15"/>
        <v>73.684210526315795</v>
      </c>
      <c r="J22" s="22">
        <f t="shared" si="16"/>
        <v>5</v>
      </c>
      <c r="K22" s="22">
        <f t="shared" si="17"/>
        <v>26.315789473684212</v>
      </c>
      <c r="L22" s="22">
        <f t="shared" si="6"/>
        <v>3</v>
      </c>
      <c r="M22" s="22">
        <v>1</v>
      </c>
      <c r="N22" s="22">
        <f t="shared" si="7"/>
        <v>33.333333333333336</v>
      </c>
      <c r="O22" s="22">
        <f t="shared" si="8"/>
        <v>2</v>
      </c>
      <c r="P22" s="22">
        <f t="shared" si="9"/>
        <v>66.666666666666671</v>
      </c>
      <c r="Q22" s="24"/>
      <c r="R22" s="25">
        <v>5</v>
      </c>
      <c r="S22" s="21">
        <f t="shared" si="18"/>
        <v>71.428571428571431</v>
      </c>
      <c r="T22" s="23">
        <v>4.4000000000000004</v>
      </c>
      <c r="U22" s="26">
        <v>4.5999999999999996</v>
      </c>
      <c r="V22" s="143">
        <f t="shared" si="19"/>
        <v>4.5</v>
      </c>
      <c r="W22" s="97">
        <v>3.9</v>
      </c>
      <c r="X22" s="26">
        <v>4.4000000000000004</v>
      </c>
      <c r="Y22" s="26">
        <v>4.0999999999999996</v>
      </c>
      <c r="Z22" s="26">
        <v>4</v>
      </c>
      <c r="AA22" s="143">
        <f t="shared" si="20"/>
        <v>4.0999999999999996</v>
      </c>
      <c r="AB22" s="97">
        <v>3.7</v>
      </c>
      <c r="AC22" s="26">
        <v>4.0999999999999996</v>
      </c>
      <c r="AD22" s="26">
        <v>3.9</v>
      </c>
      <c r="AE22" s="99">
        <v>4.3</v>
      </c>
      <c r="AF22" s="99">
        <v>4.2</v>
      </c>
      <c r="AG22" s="143">
        <f t="shared" si="21"/>
        <v>4.04</v>
      </c>
      <c r="AH22" s="56">
        <v>4.5</v>
      </c>
      <c r="AI22" s="20">
        <v>4.4000000000000004</v>
      </c>
    </row>
    <row r="23" spans="1:37" x14ac:dyDescent="0.25">
      <c r="A23" s="86" t="s">
        <v>35</v>
      </c>
      <c r="B23" s="21">
        <v>23</v>
      </c>
      <c r="C23" s="22">
        <v>21</v>
      </c>
      <c r="D23" s="22">
        <f t="shared" si="12"/>
        <v>91.304347826086953</v>
      </c>
      <c r="E23" s="22">
        <f t="shared" si="13"/>
        <v>2</v>
      </c>
      <c r="F23" s="22">
        <f t="shared" si="14"/>
        <v>8.695652173913043</v>
      </c>
      <c r="G23" s="22">
        <v>23</v>
      </c>
      <c r="H23" s="22">
        <v>21</v>
      </c>
      <c r="I23" s="22">
        <f t="shared" si="15"/>
        <v>91.304347826086953</v>
      </c>
      <c r="J23" s="22">
        <f t="shared" si="16"/>
        <v>2</v>
      </c>
      <c r="K23" s="22">
        <f t="shared" si="17"/>
        <v>8.695652173913043</v>
      </c>
      <c r="L23" s="141"/>
      <c r="M23" s="141"/>
      <c r="N23" s="141"/>
      <c r="O23" s="141"/>
      <c r="P23" s="141"/>
      <c r="Q23" s="24"/>
      <c r="R23" s="25">
        <v>2</v>
      </c>
      <c r="S23" s="21">
        <f t="shared" si="18"/>
        <v>100</v>
      </c>
      <c r="T23" s="23">
        <v>4.5999999999999996</v>
      </c>
      <c r="U23" s="26">
        <v>4.4000000000000004</v>
      </c>
      <c r="V23" s="143">
        <f t="shared" si="19"/>
        <v>4.5</v>
      </c>
      <c r="W23" s="97">
        <v>4.5</v>
      </c>
      <c r="X23" s="26">
        <v>4.7</v>
      </c>
      <c r="Y23" s="26">
        <v>4.8</v>
      </c>
      <c r="Z23" s="26">
        <v>4.5</v>
      </c>
      <c r="AA23" s="143">
        <f t="shared" si="20"/>
        <v>4.625</v>
      </c>
      <c r="AB23" s="97">
        <v>4.5</v>
      </c>
      <c r="AC23" s="26">
        <v>4.3</v>
      </c>
      <c r="AD23" s="26">
        <v>4.9000000000000004</v>
      </c>
      <c r="AE23" s="26">
        <v>3.8</v>
      </c>
      <c r="AF23" s="99">
        <v>4.5999999999999996</v>
      </c>
      <c r="AG23" s="143">
        <f t="shared" si="21"/>
        <v>4.42</v>
      </c>
      <c r="AH23" s="56">
        <v>4.7</v>
      </c>
      <c r="AI23" s="20">
        <v>4.4000000000000004</v>
      </c>
    </row>
    <row r="24" spans="1:37" x14ac:dyDescent="0.25">
      <c r="A24" s="86" t="s">
        <v>23</v>
      </c>
      <c r="B24" s="21">
        <v>41</v>
      </c>
      <c r="C24" s="22">
        <v>40</v>
      </c>
      <c r="D24" s="22">
        <f t="shared" si="12"/>
        <v>97.560975609756099</v>
      </c>
      <c r="E24" s="22">
        <f t="shared" si="13"/>
        <v>1</v>
      </c>
      <c r="F24" s="22">
        <f t="shared" si="14"/>
        <v>2.4390243902439024</v>
      </c>
      <c r="G24" s="22">
        <v>40</v>
      </c>
      <c r="H24" s="22">
        <v>39</v>
      </c>
      <c r="I24" s="22">
        <f t="shared" si="15"/>
        <v>97.5</v>
      </c>
      <c r="J24" s="22">
        <f t="shared" si="16"/>
        <v>1</v>
      </c>
      <c r="K24" s="22">
        <f t="shared" si="17"/>
        <v>2.5</v>
      </c>
      <c r="L24" s="22">
        <f t="shared" si="6"/>
        <v>1</v>
      </c>
      <c r="M24" s="22">
        <v>1</v>
      </c>
      <c r="N24" s="22">
        <f t="shared" si="7"/>
        <v>100</v>
      </c>
      <c r="O24" s="141"/>
      <c r="P24" s="141"/>
      <c r="Q24" s="24"/>
      <c r="R24" s="25">
        <v>1</v>
      </c>
      <c r="S24" s="21">
        <f t="shared" si="18"/>
        <v>100</v>
      </c>
      <c r="T24" s="23">
        <v>4.8</v>
      </c>
      <c r="U24" s="26">
        <v>4.7</v>
      </c>
      <c r="V24" s="143">
        <f t="shared" si="19"/>
        <v>4.75</v>
      </c>
      <c r="W24" s="97">
        <v>4.5</v>
      </c>
      <c r="X24" s="26">
        <v>4.5</v>
      </c>
      <c r="Y24" s="26">
        <v>4.7</v>
      </c>
      <c r="Z24" s="26">
        <v>4.5</v>
      </c>
      <c r="AA24" s="143">
        <f t="shared" si="20"/>
        <v>4.55</v>
      </c>
      <c r="AB24" s="97">
        <v>4.2</v>
      </c>
      <c r="AC24" s="26">
        <v>4.3</v>
      </c>
      <c r="AD24" s="26">
        <v>4.9000000000000004</v>
      </c>
      <c r="AE24" s="26">
        <v>3.8</v>
      </c>
      <c r="AF24" s="99">
        <v>4.5999999999999996</v>
      </c>
      <c r="AG24" s="143">
        <f t="shared" si="21"/>
        <v>4.3599999999999994</v>
      </c>
      <c r="AH24" s="56">
        <v>4.8</v>
      </c>
      <c r="AI24" s="20">
        <v>4.5</v>
      </c>
    </row>
    <row r="25" spans="1:37" x14ac:dyDescent="0.25">
      <c r="A25" s="86" t="s">
        <v>24</v>
      </c>
      <c r="B25" s="21">
        <v>47</v>
      </c>
      <c r="C25" s="22">
        <v>46</v>
      </c>
      <c r="D25" s="22">
        <f t="shared" si="12"/>
        <v>97.872340425531917</v>
      </c>
      <c r="E25" s="22">
        <f t="shared" si="13"/>
        <v>1</v>
      </c>
      <c r="F25" s="22">
        <f t="shared" si="14"/>
        <v>2.1276595744680851</v>
      </c>
      <c r="G25" s="22">
        <v>41</v>
      </c>
      <c r="H25" s="22">
        <v>40</v>
      </c>
      <c r="I25" s="22">
        <f t="shared" si="15"/>
        <v>97.560975609756099</v>
      </c>
      <c r="J25" s="22">
        <f t="shared" si="16"/>
        <v>1</v>
      </c>
      <c r="K25" s="22">
        <f t="shared" si="17"/>
        <v>2.4390243902439024</v>
      </c>
      <c r="L25" s="22">
        <f t="shared" si="6"/>
        <v>6</v>
      </c>
      <c r="M25" s="22">
        <v>6</v>
      </c>
      <c r="N25" s="22">
        <f t="shared" si="7"/>
        <v>100</v>
      </c>
      <c r="O25" s="141"/>
      <c r="P25" s="141"/>
      <c r="Q25" s="24"/>
      <c r="R25" s="25">
        <v>1</v>
      </c>
      <c r="S25" s="21">
        <f t="shared" si="18"/>
        <v>100</v>
      </c>
      <c r="T25" s="23">
        <v>4.5999999999999996</v>
      </c>
      <c r="U25" s="26">
        <v>4.5</v>
      </c>
      <c r="V25" s="143">
        <f t="shared" si="19"/>
        <v>4.55</v>
      </c>
      <c r="W25" s="97">
        <v>4.7</v>
      </c>
      <c r="X25" s="26">
        <v>4.4000000000000004</v>
      </c>
      <c r="Y25" s="26">
        <v>4.9000000000000004</v>
      </c>
      <c r="Z25" s="26">
        <v>4.5</v>
      </c>
      <c r="AA25" s="143">
        <f t="shared" si="20"/>
        <v>4.625</v>
      </c>
      <c r="AB25" s="97">
        <v>4.5999999999999996</v>
      </c>
      <c r="AC25" s="26">
        <v>4.5999999999999996</v>
      </c>
      <c r="AD25" s="26">
        <v>4.8</v>
      </c>
      <c r="AE25" s="26">
        <v>3.7</v>
      </c>
      <c r="AF25" s="99">
        <v>4.3</v>
      </c>
      <c r="AG25" s="143">
        <f t="shared" si="21"/>
        <v>4.4000000000000004</v>
      </c>
      <c r="AH25" s="56">
        <v>4.5</v>
      </c>
      <c r="AI25" s="20">
        <v>4.5999999999999996</v>
      </c>
    </row>
    <row r="26" spans="1:37" x14ac:dyDescent="0.25">
      <c r="A26" s="86" t="s">
        <v>39</v>
      </c>
      <c r="B26" s="21">
        <v>3</v>
      </c>
      <c r="C26" s="22">
        <v>3</v>
      </c>
      <c r="D26" s="22">
        <f t="shared" si="12"/>
        <v>100</v>
      </c>
      <c r="E26" s="141"/>
      <c r="F26" s="141"/>
      <c r="G26" s="22">
        <v>2</v>
      </c>
      <c r="H26" s="22">
        <v>2</v>
      </c>
      <c r="I26" s="22">
        <f t="shared" si="15"/>
        <v>100</v>
      </c>
      <c r="J26" s="141"/>
      <c r="K26" s="141"/>
      <c r="L26" s="22">
        <f t="shared" si="6"/>
        <v>1</v>
      </c>
      <c r="M26" s="22">
        <v>1</v>
      </c>
      <c r="N26" s="22">
        <f t="shared" si="7"/>
        <v>100</v>
      </c>
      <c r="O26" s="141"/>
      <c r="P26" s="141"/>
      <c r="Q26" s="24"/>
      <c r="R26" s="145"/>
      <c r="S26" s="141"/>
      <c r="T26" s="23">
        <v>4.66</v>
      </c>
      <c r="U26" s="26">
        <v>4.33</v>
      </c>
      <c r="V26" s="143">
        <f t="shared" si="19"/>
        <v>4.4950000000000001</v>
      </c>
      <c r="W26" s="97">
        <v>4.2</v>
      </c>
      <c r="X26" s="26">
        <v>4.5</v>
      </c>
      <c r="Y26" s="26">
        <v>4.5</v>
      </c>
      <c r="Z26" s="26">
        <v>4.3</v>
      </c>
      <c r="AA26" s="143">
        <f t="shared" si="20"/>
        <v>4.375</v>
      </c>
      <c r="AB26" s="97">
        <v>3.8</v>
      </c>
      <c r="AC26" s="26">
        <v>4</v>
      </c>
      <c r="AD26" s="26">
        <v>5.2</v>
      </c>
      <c r="AE26" s="26">
        <v>3.9</v>
      </c>
      <c r="AF26" s="99">
        <v>4.3</v>
      </c>
      <c r="AG26" s="143">
        <f t="shared" si="21"/>
        <v>4.24</v>
      </c>
      <c r="AH26" s="56">
        <v>4.7</v>
      </c>
      <c r="AI26" s="20">
        <v>4.5</v>
      </c>
    </row>
    <row r="27" spans="1:37" x14ac:dyDescent="0.25">
      <c r="A27" s="86" t="s">
        <v>25</v>
      </c>
      <c r="B27" s="21">
        <v>92</v>
      </c>
      <c r="C27" s="22">
        <v>74</v>
      </c>
      <c r="D27" s="22">
        <f t="shared" si="12"/>
        <v>80.434782608695642</v>
      </c>
      <c r="E27" s="22">
        <f t="shared" si="13"/>
        <v>18</v>
      </c>
      <c r="F27" s="22">
        <f t="shared" si="14"/>
        <v>19.565217391304348</v>
      </c>
      <c r="G27" s="22">
        <v>88</v>
      </c>
      <c r="H27" s="22">
        <v>70</v>
      </c>
      <c r="I27" s="22">
        <f t="shared" si="15"/>
        <v>79.545454545454547</v>
      </c>
      <c r="J27" s="22">
        <f t="shared" si="16"/>
        <v>18</v>
      </c>
      <c r="K27" s="22">
        <f t="shared" si="17"/>
        <v>20.454545454545457</v>
      </c>
      <c r="L27" s="22">
        <f t="shared" si="6"/>
        <v>4</v>
      </c>
      <c r="M27" s="22">
        <v>4</v>
      </c>
      <c r="N27" s="22">
        <f t="shared" si="7"/>
        <v>100</v>
      </c>
      <c r="O27" s="141"/>
      <c r="P27" s="141"/>
      <c r="Q27" s="24"/>
      <c r="R27" s="25">
        <v>16</v>
      </c>
      <c r="S27" s="21">
        <f t="shared" si="18"/>
        <v>88.888888888888886</v>
      </c>
      <c r="T27" s="23">
        <v>4.5999999999999996</v>
      </c>
      <c r="U27" s="26">
        <v>4.5</v>
      </c>
      <c r="V27" s="143">
        <f t="shared" si="19"/>
        <v>4.55</v>
      </c>
      <c r="W27" s="97">
        <v>3.9</v>
      </c>
      <c r="X27" s="26">
        <v>4.3</v>
      </c>
      <c r="Y27" s="26">
        <v>4.5999999999999996</v>
      </c>
      <c r="Z27" s="26">
        <v>4.2</v>
      </c>
      <c r="AA27" s="143">
        <v>4.2</v>
      </c>
      <c r="AB27" s="97">
        <v>4</v>
      </c>
      <c r="AC27" s="26">
        <v>4.0999999999999996</v>
      </c>
      <c r="AD27" s="26">
        <v>4.2</v>
      </c>
      <c r="AE27" s="26">
        <v>3.4</v>
      </c>
      <c r="AF27" s="99">
        <v>3.8</v>
      </c>
      <c r="AG27" s="143">
        <f t="shared" si="21"/>
        <v>3.9</v>
      </c>
      <c r="AH27" s="56">
        <v>4.7</v>
      </c>
      <c r="AI27" s="20">
        <v>4.5</v>
      </c>
    </row>
    <row r="28" spans="1:37" x14ac:dyDescent="0.25">
      <c r="A28" s="86" t="s">
        <v>26</v>
      </c>
      <c r="B28" s="21">
        <v>67</v>
      </c>
      <c r="C28" s="22">
        <v>60</v>
      </c>
      <c r="D28" s="22">
        <f t="shared" si="12"/>
        <v>89.552238805970148</v>
      </c>
      <c r="E28" s="22">
        <f t="shared" si="13"/>
        <v>7</v>
      </c>
      <c r="F28" s="22">
        <f t="shared" si="14"/>
        <v>10.447761194029852</v>
      </c>
      <c r="G28" s="22">
        <v>57</v>
      </c>
      <c r="H28" s="22">
        <v>50</v>
      </c>
      <c r="I28" s="22">
        <f t="shared" si="15"/>
        <v>87.719298245614027</v>
      </c>
      <c r="J28" s="22">
        <f t="shared" si="16"/>
        <v>7</v>
      </c>
      <c r="K28" s="22">
        <f t="shared" si="17"/>
        <v>12.280701754385964</v>
      </c>
      <c r="L28" s="22">
        <f t="shared" si="6"/>
        <v>10</v>
      </c>
      <c r="M28" s="22">
        <v>10</v>
      </c>
      <c r="N28" s="22">
        <f t="shared" si="7"/>
        <v>100</v>
      </c>
      <c r="O28" s="141"/>
      <c r="P28" s="141"/>
      <c r="Q28" s="24"/>
      <c r="R28" s="25">
        <v>5</v>
      </c>
      <c r="S28" s="21">
        <f t="shared" si="18"/>
        <v>71.428571428571431</v>
      </c>
      <c r="T28" s="23">
        <v>4.4000000000000004</v>
      </c>
      <c r="U28" s="26">
        <v>4.5999999999999996</v>
      </c>
      <c r="V28" s="143">
        <f t="shared" si="19"/>
        <v>4.5</v>
      </c>
      <c r="W28" s="97">
        <v>4.2</v>
      </c>
      <c r="X28" s="26">
        <v>4.7</v>
      </c>
      <c r="Y28" s="26">
        <v>4.5</v>
      </c>
      <c r="Z28" s="26">
        <v>4.7</v>
      </c>
      <c r="AA28" s="143">
        <f t="shared" si="20"/>
        <v>4.5250000000000004</v>
      </c>
      <c r="AB28" s="97">
        <v>4.7</v>
      </c>
      <c r="AC28" s="26">
        <v>4.3</v>
      </c>
      <c r="AD28" s="26">
        <v>4.5999999999999996</v>
      </c>
      <c r="AE28" s="26">
        <v>4.0999999999999996</v>
      </c>
      <c r="AF28" s="99">
        <v>4.0999999999999996</v>
      </c>
      <c r="AG28" s="143">
        <f t="shared" si="21"/>
        <v>4.3599999999999994</v>
      </c>
      <c r="AH28" s="56">
        <v>4.4000000000000004</v>
      </c>
      <c r="AI28" s="20">
        <v>4.5</v>
      </c>
    </row>
    <row r="29" spans="1:37" x14ac:dyDescent="0.25">
      <c r="A29" s="86" t="s">
        <v>27</v>
      </c>
      <c r="B29" s="21">
        <v>15</v>
      </c>
      <c r="C29" s="22">
        <v>12</v>
      </c>
      <c r="D29" s="22">
        <f t="shared" si="12"/>
        <v>80</v>
      </c>
      <c r="E29" s="22">
        <f t="shared" si="13"/>
        <v>3</v>
      </c>
      <c r="F29" s="22">
        <f t="shared" si="14"/>
        <v>20</v>
      </c>
      <c r="G29" s="22">
        <v>14</v>
      </c>
      <c r="H29" s="22">
        <v>11</v>
      </c>
      <c r="I29" s="22">
        <f t="shared" si="15"/>
        <v>78.571428571428569</v>
      </c>
      <c r="J29" s="22">
        <f t="shared" si="16"/>
        <v>3</v>
      </c>
      <c r="K29" s="22">
        <f t="shared" si="17"/>
        <v>21.428571428571431</v>
      </c>
      <c r="L29" s="22">
        <f t="shared" si="6"/>
        <v>1</v>
      </c>
      <c r="M29" s="22">
        <v>1</v>
      </c>
      <c r="N29" s="22">
        <f t="shared" si="7"/>
        <v>100</v>
      </c>
      <c r="O29" s="141"/>
      <c r="P29" s="141"/>
      <c r="Q29" s="24"/>
      <c r="R29" s="25">
        <v>3</v>
      </c>
      <c r="S29" s="21">
        <f t="shared" si="18"/>
        <v>100</v>
      </c>
      <c r="T29" s="23">
        <v>4.4000000000000004</v>
      </c>
      <c r="U29" s="26">
        <v>4.7</v>
      </c>
      <c r="V29" s="143">
        <f t="shared" si="19"/>
        <v>4.5500000000000007</v>
      </c>
      <c r="W29" s="97">
        <v>4.3</v>
      </c>
      <c r="X29" s="26">
        <v>4.0999999999999996</v>
      </c>
      <c r="Y29" s="26">
        <v>4.2</v>
      </c>
      <c r="Z29" s="26">
        <v>5</v>
      </c>
      <c r="AA29" s="143">
        <f t="shared" si="20"/>
        <v>4.3999999999999995</v>
      </c>
      <c r="AB29" s="97">
        <v>4.0999999999999996</v>
      </c>
      <c r="AC29" s="26">
        <v>4.0999999999999996</v>
      </c>
      <c r="AD29" s="26">
        <v>4.9000000000000004</v>
      </c>
      <c r="AE29" s="26">
        <v>4</v>
      </c>
      <c r="AF29" s="99">
        <v>4.8</v>
      </c>
      <c r="AG29" s="143">
        <f t="shared" si="21"/>
        <v>4.3800000000000008</v>
      </c>
      <c r="AH29" s="56">
        <v>4.4000000000000004</v>
      </c>
      <c r="AI29" s="20">
        <v>4.3</v>
      </c>
    </row>
    <row r="30" spans="1:37" x14ac:dyDescent="0.25">
      <c r="A30" s="86" t="s">
        <v>28</v>
      </c>
      <c r="B30" s="21">
        <v>158</v>
      </c>
      <c r="C30" s="22">
        <v>117</v>
      </c>
      <c r="D30" s="22">
        <f t="shared" si="12"/>
        <v>74.050632911392412</v>
      </c>
      <c r="E30" s="22">
        <f t="shared" si="13"/>
        <v>41</v>
      </c>
      <c r="F30" s="22">
        <f t="shared" si="14"/>
        <v>25.949367088607598</v>
      </c>
      <c r="G30" s="22">
        <v>138</v>
      </c>
      <c r="H30" s="22">
        <v>105</v>
      </c>
      <c r="I30" s="22">
        <f t="shared" si="15"/>
        <v>76.086956521739125</v>
      </c>
      <c r="J30" s="22">
        <f t="shared" si="16"/>
        <v>33</v>
      </c>
      <c r="K30" s="22">
        <f t="shared" si="17"/>
        <v>23.913043478260871</v>
      </c>
      <c r="L30" s="22">
        <f t="shared" si="6"/>
        <v>20</v>
      </c>
      <c r="M30" s="22">
        <v>12</v>
      </c>
      <c r="N30" s="22">
        <f t="shared" si="7"/>
        <v>60</v>
      </c>
      <c r="O30" s="22">
        <f t="shared" si="8"/>
        <v>8</v>
      </c>
      <c r="P30" s="22">
        <f t="shared" si="9"/>
        <v>40</v>
      </c>
      <c r="Q30" s="24"/>
      <c r="R30" s="151">
        <v>24</v>
      </c>
      <c r="S30" s="22">
        <f t="shared" si="18"/>
        <v>58.536585365853654</v>
      </c>
      <c r="T30" s="23">
        <v>4.9000000000000004</v>
      </c>
      <c r="U30" s="26">
        <v>4.4000000000000004</v>
      </c>
      <c r="V30" s="143">
        <f t="shared" si="19"/>
        <v>4.6500000000000004</v>
      </c>
      <c r="W30" s="97">
        <v>4.4000000000000004</v>
      </c>
      <c r="X30" s="26">
        <v>4.4000000000000004</v>
      </c>
      <c r="Y30" s="26">
        <v>4.2</v>
      </c>
      <c r="Z30" s="26">
        <v>4.3</v>
      </c>
      <c r="AA30" s="143">
        <f t="shared" si="20"/>
        <v>4.3250000000000002</v>
      </c>
      <c r="AB30" s="97">
        <v>4</v>
      </c>
      <c r="AC30" s="26">
        <v>3.9</v>
      </c>
      <c r="AD30" s="26">
        <v>4.5</v>
      </c>
      <c r="AE30" s="26">
        <v>3.5</v>
      </c>
      <c r="AF30" s="99">
        <v>4</v>
      </c>
      <c r="AG30" s="143">
        <f t="shared" si="21"/>
        <v>3.9799999999999995</v>
      </c>
      <c r="AH30" s="56">
        <v>4.5</v>
      </c>
      <c r="AI30" s="20">
        <v>4.5</v>
      </c>
      <c r="AJ30" s="52"/>
    </row>
    <row r="31" spans="1:37" x14ac:dyDescent="0.25">
      <c r="A31" s="86" t="s">
        <v>29</v>
      </c>
      <c r="B31" s="21">
        <v>87</v>
      </c>
      <c r="C31" s="22">
        <v>81</v>
      </c>
      <c r="D31" s="22">
        <f t="shared" si="12"/>
        <v>93.103448275862064</v>
      </c>
      <c r="E31" s="22">
        <f t="shared" si="13"/>
        <v>6</v>
      </c>
      <c r="F31" s="22">
        <f t="shared" si="14"/>
        <v>6.8965517241379306</v>
      </c>
      <c r="G31" s="22">
        <v>87</v>
      </c>
      <c r="H31" s="22">
        <v>81</v>
      </c>
      <c r="I31" s="22">
        <f t="shared" si="15"/>
        <v>93.103448275862064</v>
      </c>
      <c r="J31" s="22">
        <f t="shared" si="16"/>
        <v>6</v>
      </c>
      <c r="K31" s="22">
        <f t="shared" si="17"/>
        <v>6.8965517241379306</v>
      </c>
      <c r="L31" s="141"/>
      <c r="M31" s="141"/>
      <c r="N31" s="141"/>
      <c r="O31" s="141"/>
      <c r="P31" s="141"/>
      <c r="Q31" s="24"/>
      <c r="R31" s="25">
        <v>6</v>
      </c>
      <c r="S31" s="21">
        <f t="shared" si="18"/>
        <v>100</v>
      </c>
      <c r="T31" s="23">
        <v>4.4000000000000004</v>
      </c>
      <c r="U31" s="163"/>
      <c r="V31" s="143">
        <f t="shared" si="19"/>
        <v>4.4000000000000004</v>
      </c>
      <c r="W31" s="97">
        <v>4.2</v>
      </c>
      <c r="X31" s="26">
        <v>4.5</v>
      </c>
      <c r="Y31" s="26">
        <v>4.9000000000000004</v>
      </c>
      <c r="Z31" s="26">
        <v>4.2</v>
      </c>
      <c r="AA31" s="143">
        <f t="shared" si="20"/>
        <v>4.45</v>
      </c>
      <c r="AB31" s="97">
        <v>4.5999999999999996</v>
      </c>
      <c r="AC31" s="26">
        <v>4.4000000000000004</v>
      </c>
      <c r="AD31" s="26">
        <v>5.0999999999999996</v>
      </c>
      <c r="AE31" s="26">
        <v>3.8</v>
      </c>
      <c r="AF31" s="99">
        <v>5</v>
      </c>
      <c r="AG31" s="143">
        <f t="shared" si="21"/>
        <v>4.58</v>
      </c>
      <c r="AH31" s="56">
        <v>4.5999999999999996</v>
      </c>
      <c r="AI31" s="20">
        <v>4.4000000000000004</v>
      </c>
    </row>
    <row r="32" spans="1:37" s="171" customFormat="1" ht="12" x14ac:dyDescent="0.25">
      <c r="A32" s="166" t="s">
        <v>30</v>
      </c>
      <c r="B32" s="157">
        <f>SUM(B8:B31)</f>
        <v>1113</v>
      </c>
      <c r="C32" s="157">
        <f>SUM(C8:C31)</f>
        <v>958</v>
      </c>
      <c r="D32" s="167">
        <f>(100/B32)*C32</f>
        <v>86.073674752920027</v>
      </c>
      <c r="E32" s="168">
        <f>SUM(E8:E31)</f>
        <v>155</v>
      </c>
      <c r="F32" s="167">
        <f>(100/B32)*E32</f>
        <v>13.926325247079964</v>
      </c>
      <c r="G32" s="157">
        <f>SUM(G8:G31)</f>
        <v>1015</v>
      </c>
      <c r="H32" s="157">
        <f>SUM(H8:H31)</f>
        <v>876</v>
      </c>
      <c r="I32" s="167">
        <f>(100/G32)*H32</f>
        <v>86.305418719211829</v>
      </c>
      <c r="J32" s="157">
        <f>SUM(J8:J31)</f>
        <v>139</v>
      </c>
      <c r="K32" s="167">
        <f>(100/G32)*J32</f>
        <v>13.694581280788178</v>
      </c>
      <c r="L32" s="157">
        <f>SUM(L8:L31)</f>
        <v>98</v>
      </c>
      <c r="M32" s="157">
        <f>SUM(M8:M31)</f>
        <v>82</v>
      </c>
      <c r="N32" s="167">
        <f>(100/L32)*M32</f>
        <v>83.673469387755105</v>
      </c>
      <c r="O32" s="157">
        <f>SUM(O8:O31)</f>
        <v>16</v>
      </c>
      <c r="P32" s="167">
        <f>(100/L32)*O32</f>
        <v>16.326530612244898</v>
      </c>
      <c r="Q32" s="24"/>
      <c r="R32" s="157">
        <f>SUM(R8:R31)</f>
        <v>115</v>
      </c>
      <c r="S32" s="169">
        <f>(100/E32)*R32</f>
        <v>74.193548387096769</v>
      </c>
      <c r="T32" s="170">
        <f>AVERAGE(T8:T31)</f>
        <v>4.5316666666666672</v>
      </c>
      <c r="U32" s="170">
        <f>AVERAGE(U8:U31)</f>
        <v>4.4839130434782613</v>
      </c>
      <c r="V32" s="154">
        <f>AVERAGE(T32:U32)</f>
        <v>4.5077898550724642</v>
      </c>
      <c r="W32" s="170">
        <f t="shared" ref="W32:Z32" si="22">AVERAGE(W8:W31)</f>
        <v>4.3500000000000014</v>
      </c>
      <c r="X32" s="170">
        <f t="shared" si="22"/>
        <v>4.4000000000000012</v>
      </c>
      <c r="Y32" s="170">
        <f t="shared" si="22"/>
        <v>4.541666666666667</v>
      </c>
      <c r="Z32" s="170">
        <f t="shared" si="22"/>
        <v>4.375</v>
      </c>
      <c r="AA32" s="154">
        <f>AVERAGE(W32:Z32)</f>
        <v>4.4166666666666679</v>
      </c>
      <c r="AB32" s="170">
        <f t="shared" ref="AB32" si="23">AVERAGE(AB8:AB31)</f>
        <v>4.1541666666666659</v>
      </c>
      <c r="AC32" s="170">
        <f t="shared" ref="AC32" si="24">AVERAGE(AC8:AC31)</f>
        <v>4.1624999999999996</v>
      </c>
      <c r="AD32" s="170">
        <f t="shared" ref="AD32" si="25">AVERAGE(AD8:AD31)</f>
        <v>4.6749999999999998</v>
      </c>
      <c r="AE32" s="170">
        <f t="shared" ref="AE32" si="26">AVERAGE(AE8:AE31)</f>
        <v>3.6874999999999996</v>
      </c>
      <c r="AF32" s="170">
        <f>AVERAGE(AF8:AF31)</f>
        <v>4.3416666666666659</v>
      </c>
      <c r="AG32" s="154">
        <f>AVERAGE(AB32:AF32)</f>
        <v>4.2041666666666666</v>
      </c>
    </row>
  </sheetData>
  <sheetProtection algorithmName="SHA-512" hashValue="0G60jsI2bTyoG6WKMlWX7Ywsld+4y+8xAVeACx6tE55/xgxCWRYzQ935d5AekCp+PTqjuT/1d7RrwCRTA+6Usg==" saltValue="sMsCsBKTPfZZ3pK28d4kNA==" spinCount="100000" sheet="1" objects="1" scenarios="1"/>
  <phoneticPr fontId="9" type="noConversion"/>
  <pageMargins left="0.31496062992125984" right="0.31496062992125984" top="0.55118110236220474" bottom="0.19685039370078741" header="0.31496062992125984" footer="0.31496062992125984"/>
  <pageSetup paperSize="9" scale="8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1"/>
  <sheetViews>
    <sheetView zoomScale="130" zoomScaleNormal="130" workbookViewId="0">
      <pane ySplit="7" topLeftCell="A17" activePane="bottomLeft" state="frozen"/>
      <selection activeCell="Y10" sqref="Y10"/>
      <selection pane="bottomLeft" activeCell="C18" sqref="C18"/>
    </sheetView>
  </sheetViews>
  <sheetFormatPr baseColWidth="10" defaultRowHeight="13.2" x14ac:dyDescent="0.25"/>
  <cols>
    <col min="1" max="1" width="13.33203125" style="69" customWidth="1"/>
    <col min="2" max="3" width="4.6640625" style="69" customWidth="1"/>
    <col min="4" max="4" width="5.33203125" style="69" customWidth="1"/>
    <col min="5" max="5" width="4.6640625" style="69" customWidth="1"/>
    <col min="6" max="6" width="5.33203125" style="69" customWidth="1"/>
    <col min="7" max="8" width="4.6640625" style="69" customWidth="1"/>
    <col min="9" max="9" width="5" style="69" customWidth="1"/>
    <col min="10" max="11" width="4.6640625" style="69" customWidth="1"/>
    <col min="12" max="12" width="4.6640625" customWidth="1"/>
    <col min="13" max="13" width="4.109375" customWidth="1"/>
    <col min="14" max="14" width="5.33203125" customWidth="1"/>
    <col min="15" max="15" width="3.6640625" customWidth="1"/>
    <col min="16" max="16" width="4" customWidth="1"/>
    <col min="17" max="17" width="4.6640625" customWidth="1"/>
    <col min="18" max="18" width="4.33203125" customWidth="1"/>
    <col min="19" max="19" width="4" customWidth="1"/>
    <col min="20" max="20" width="4.33203125" customWidth="1"/>
    <col min="21" max="21" width="4.6640625" customWidth="1"/>
    <col min="22" max="22" width="5.109375" customWidth="1"/>
    <col min="23" max="33" width="4.6640625" customWidth="1"/>
    <col min="34" max="35" width="4.6640625" hidden="1" customWidth="1"/>
  </cols>
  <sheetData>
    <row r="1" spans="1:35" x14ac:dyDescent="0.25">
      <c r="A1" s="102" t="s">
        <v>0</v>
      </c>
      <c r="B1" s="103"/>
      <c r="C1" s="103"/>
      <c r="D1" s="104"/>
      <c r="E1" s="103"/>
      <c r="F1" s="103"/>
      <c r="G1" s="103"/>
      <c r="H1" s="103"/>
      <c r="I1" s="103"/>
      <c r="J1" s="103"/>
      <c r="K1" s="10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x14ac:dyDescent="0.25">
      <c r="A2" s="102" t="s">
        <v>80</v>
      </c>
      <c r="B2" s="103"/>
      <c r="C2" s="103"/>
      <c r="D2" s="104"/>
      <c r="E2" s="103"/>
      <c r="F2" s="103"/>
      <c r="G2" s="103"/>
      <c r="H2" s="103"/>
      <c r="I2" s="103"/>
      <c r="J2" s="103"/>
      <c r="K2" s="10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5">
      <c r="A3" s="103"/>
      <c r="B3" s="103"/>
      <c r="C3" s="103"/>
      <c r="D3" s="104"/>
      <c r="E3" s="103"/>
      <c r="F3" s="103"/>
      <c r="G3" s="103"/>
      <c r="H3" s="103"/>
      <c r="I3" s="103"/>
      <c r="J3" s="103"/>
      <c r="K3" s="10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ht="15.6" x14ac:dyDescent="0.3">
      <c r="A4" s="105" t="s">
        <v>99</v>
      </c>
      <c r="B4" s="106"/>
      <c r="C4" s="106"/>
      <c r="D4" s="107"/>
      <c r="E4" s="106"/>
      <c r="F4" s="106"/>
      <c r="G4" s="106"/>
      <c r="H4" s="106"/>
      <c r="I4" s="106"/>
      <c r="J4" s="106"/>
      <c r="K4" s="10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x14ac:dyDescent="0.25">
      <c r="A5" s="103"/>
      <c r="B5" s="103"/>
      <c r="C5" s="103"/>
      <c r="D5" s="104"/>
      <c r="E5" s="103"/>
      <c r="F5" s="103"/>
      <c r="G5" s="103"/>
      <c r="H5" s="103"/>
      <c r="I5" s="103"/>
      <c r="J5" s="103"/>
      <c r="K5" s="10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13.8" thickBot="1" x14ac:dyDescent="0.3">
      <c r="A6" s="108" t="s">
        <v>53</v>
      </c>
      <c r="B6" s="103"/>
      <c r="C6" s="103"/>
      <c r="D6" s="104"/>
      <c r="E6" s="103"/>
      <c r="F6" s="103"/>
      <c r="G6" s="103"/>
      <c r="H6" s="103"/>
      <c r="I6" s="103"/>
      <c r="J6" s="103"/>
      <c r="K6" s="10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ht="130.5" customHeight="1" x14ac:dyDescent="0.25">
      <c r="A7" s="109" t="s">
        <v>2</v>
      </c>
      <c r="B7" s="110" t="s">
        <v>94</v>
      </c>
      <c r="C7" s="111" t="s">
        <v>4</v>
      </c>
      <c r="D7" s="112" t="s">
        <v>5</v>
      </c>
      <c r="E7" s="111" t="s">
        <v>6</v>
      </c>
      <c r="F7" s="111" t="s">
        <v>7</v>
      </c>
      <c r="G7" s="113" t="s">
        <v>93</v>
      </c>
      <c r="H7" s="111" t="s">
        <v>4</v>
      </c>
      <c r="I7" s="111" t="s">
        <v>90</v>
      </c>
      <c r="J7" s="111" t="s">
        <v>9</v>
      </c>
      <c r="K7" s="111" t="s">
        <v>7</v>
      </c>
      <c r="L7" s="113" t="s">
        <v>89</v>
      </c>
      <c r="M7" s="111" t="s">
        <v>4</v>
      </c>
      <c r="N7" s="111" t="s">
        <v>91</v>
      </c>
      <c r="O7" s="110" t="s">
        <v>12</v>
      </c>
      <c r="P7" s="111" t="s">
        <v>7</v>
      </c>
      <c r="Q7" s="117" t="s">
        <v>6</v>
      </c>
      <c r="R7" s="14" t="s">
        <v>84</v>
      </c>
      <c r="S7" s="14" t="s">
        <v>7</v>
      </c>
      <c r="T7" s="14" t="s">
        <v>85</v>
      </c>
      <c r="U7" s="14" t="s">
        <v>86</v>
      </c>
      <c r="V7" s="92" t="s">
        <v>95</v>
      </c>
      <c r="W7" s="94" t="s">
        <v>122</v>
      </c>
      <c r="X7" s="94" t="s">
        <v>123</v>
      </c>
      <c r="Y7" s="94" t="s">
        <v>124</v>
      </c>
      <c r="Z7" s="94" t="s">
        <v>125</v>
      </c>
      <c r="AA7" s="96" t="s">
        <v>88</v>
      </c>
      <c r="AB7" s="94" t="s">
        <v>122</v>
      </c>
      <c r="AC7" s="94" t="s">
        <v>123</v>
      </c>
      <c r="AD7" s="94" t="s">
        <v>124</v>
      </c>
      <c r="AE7" s="94" t="s">
        <v>125</v>
      </c>
      <c r="AF7" s="95" t="s">
        <v>128</v>
      </c>
      <c r="AG7" s="96" t="s">
        <v>92</v>
      </c>
      <c r="AH7" s="101" t="s">
        <v>32</v>
      </c>
      <c r="AI7" s="54" t="s">
        <v>33</v>
      </c>
    </row>
    <row r="8" spans="1:35" x14ac:dyDescent="0.25">
      <c r="A8" s="161" t="s">
        <v>79</v>
      </c>
      <c r="B8" s="21">
        <v>30</v>
      </c>
      <c r="C8" s="22">
        <v>22</v>
      </c>
      <c r="D8" s="22">
        <f t="shared" ref="D8" si="0">SUM(100/B8)*C8</f>
        <v>73.333333333333343</v>
      </c>
      <c r="E8" s="22">
        <f t="shared" ref="E8" si="1">B8-C8</f>
        <v>8</v>
      </c>
      <c r="F8" s="22">
        <f t="shared" ref="F8" si="2">SUM(100/B8)*E8</f>
        <v>26.666666666666668</v>
      </c>
      <c r="G8" s="22">
        <v>29</v>
      </c>
      <c r="H8" s="22">
        <v>22</v>
      </c>
      <c r="I8" s="22">
        <f t="shared" ref="I8" si="3">SUM(100/G8)*H8</f>
        <v>75.862068965517238</v>
      </c>
      <c r="J8" s="22">
        <f t="shared" ref="J8" si="4">G8-H8</f>
        <v>7</v>
      </c>
      <c r="K8" s="22">
        <f t="shared" ref="K8" si="5">SUM(100/G8)*J8</f>
        <v>24.137931034482758</v>
      </c>
      <c r="L8" s="22">
        <f t="shared" ref="L8:L19" si="6">B8-G8</f>
        <v>1</v>
      </c>
      <c r="M8" s="22">
        <v>1</v>
      </c>
      <c r="N8" s="22">
        <f t="shared" ref="N8:N19" si="7">SUM(100/L8)*M8</f>
        <v>100</v>
      </c>
      <c r="O8" s="22">
        <f t="shared" ref="O8" si="8">L8-M8</f>
        <v>0</v>
      </c>
      <c r="P8" s="22">
        <f t="shared" ref="P8" si="9">SUM(100/L8)*O8</f>
        <v>0</v>
      </c>
      <c r="Q8" s="118"/>
      <c r="R8" s="25">
        <v>7</v>
      </c>
      <c r="S8" s="21">
        <f t="shared" ref="S8" si="10">(100/E8)*R8</f>
        <v>87.5</v>
      </c>
      <c r="T8" s="23">
        <v>4.8</v>
      </c>
      <c r="U8" s="26">
        <v>4.0999999999999996</v>
      </c>
      <c r="V8" s="143">
        <f t="shared" ref="V8" si="11">AVERAGE(T8:U8)</f>
        <v>4.4499999999999993</v>
      </c>
      <c r="W8" s="97">
        <v>4.5</v>
      </c>
      <c r="X8" s="26">
        <v>4.2</v>
      </c>
      <c r="Y8" s="26">
        <v>4.0999999999999996</v>
      </c>
      <c r="Z8" s="26">
        <v>4.4000000000000004</v>
      </c>
      <c r="AA8" s="143">
        <f t="shared" ref="AA8" si="12">AVERAGE(W8:Z8)</f>
        <v>4.3</v>
      </c>
      <c r="AB8" s="97">
        <v>3.7</v>
      </c>
      <c r="AC8" s="26">
        <v>4.5</v>
      </c>
      <c r="AD8" s="26">
        <v>5</v>
      </c>
      <c r="AE8" s="26">
        <v>4</v>
      </c>
      <c r="AF8" s="99">
        <v>4.5999999999999996</v>
      </c>
      <c r="AG8" s="143">
        <f t="shared" ref="AG8" si="13">AVERAGE(AB8:AF8)</f>
        <v>4.3599999999999994</v>
      </c>
      <c r="AH8" s="56">
        <v>4.8</v>
      </c>
      <c r="AI8" s="19">
        <v>4.3</v>
      </c>
    </row>
    <row r="9" spans="1:35" x14ac:dyDescent="0.25">
      <c r="A9" s="161" t="s">
        <v>78</v>
      </c>
      <c r="B9" s="21">
        <v>12</v>
      </c>
      <c r="C9" s="22">
        <v>12</v>
      </c>
      <c r="D9" s="22">
        <f t="shared" ref="D9:D20" si="14">SUM(100/B9)*C9</f>
        <v>100</v>
      </c>
      <c r="E9" s="141"/>
      <c r="F9" s="141"/>
      <c r="G9" s="22">
        <v>12</v>
      </c>
      <c r="H9" s="22">
        <v>12</v>
      </c>
      <c r="I9" s="22">
        <f t="shared" ref="I9:I20" si="15">SUM(100/G9)*H9</f>
        <v>100</v>
      </c>
      <c r="J9" s="141"/>
      <c r="K9" s="141"/>
      <c r="L9" s="141"/>
      <c r="M9" s="141"/>
      <c r="N9" s="141"/>
      <c r="O9" s="141"/>
      <c r="P9" s="141"/>
      <c r="Q9" s="118"/>
      <c r="R9" s="145"/>
      <c r="S9" s="141"/>
      <c r="T9" s="23">
        <v>4.8</v>
      </c>
      <c r="U9" s="26">
        <v>4.7</v>
      </c>
      <c r="V9" s="143">
        <f t="shared" ref="V9:V20" si="16">AVERAGE(T9:U9)</f>
        <v>4.75</v>
      </c>
      <c r="W9" s="97">
        <v>4.7</v>
      </c>
      <c r="X9" s="26">
        <v>4.9000000000000004</v>
      </c>
      <c r="Y9" s="26">
        <v>5</v>
      </c>
      <c r="Z9" s="26">
        <v>4.5999999999999996</v>
      </c>
      <c r="AA9" s="143">
        <f t="shared" ref="AA9:AA20" si="17">AVERAGE(W9:Z9)</f>
        <v>4.8000000000000007</v>
      </c>
      <c r="AB9" s="97">
        <v>4.7</v>
      </c>
      <c r="AC9" s="26">
        <v>4.9000000000000004</v>
      </c>
      <c r="AD9" s="26">
        <v>5</v>
      </c>
      <c r="AE9" s="26">
        <v>4.5999999999999996</v>
      </c>
      <c r="AF9" s="99">
        <v>5.0999999999999996</v>
      </c>
      <c r="AG9" s="143">
        <f t="shared" ref="AG9:AG20" si="18">AVERAGE(AB9:AF9)</f>
        <v>4.8600000000000012</v>
      </c>
      <c r="AH9" s="56">
        <v>4.9000000000000004</v>
      </c>
      <c r="AI9" s="19">
        <v>4.5999999999999996</v>
      </c>
    </row>
    <row r="10" spans="1:35" x14ac:dyDescent="0.25">
      <c r="A10" s="161" t="s">
        <v>17</v>
      </c>
      <c r="B10" s="21">
        <v>10</v>
      </c>
      <c r="C10" s="22">
        <v>9</v>
      </c>
      <c r="D10" s="22">
        <f t="shared" si="14"/>
        <v>90</v>
      </c>
      <c r="E10" s="22">
        <f t="shared" ref="E10:E20" si="19">B10-C10</f>
        <v>1</v>
      </c>
      <c r="F10" s="22">
        <f t="shared" ref="F10:F20" si="20">SUM(100/B10)*E10</f>
        <v>10</v>
      </c>
      <c r="G10" s="22">
        <v>9</v>
      </c>
      <c r="H10" s="22">
        <v>9</v>
      </c>
      <c r="I10" s="22">
        <f t="shared" si="15"/>
        <v>100</v>
      </c>
      <c r="J10" s="141"/>
      <c r="K10" s="141"/>
      <c r="L10" s="22">
        <f t="shared" si="6"/>
        <v>1</v>
      </c>
      <c r="M10" s="22">
        <v>1</v>
      </c>
      <c r="N10" s="22">
        <f t="shared" si="7"/>
        <v>100</v>
      </c>
      <c r="O10" s="141"/>
      <c r="P10" s="141"/>
      <c r="Q10" s="118"/>
      <c r="R10" s="25">
        <v>1</v>
      </c>
      <c r="S10" s="21">
        <f t="shared" ref="S10:S20" si="21">(100/E10)*R10</f>
        <v>100</v>
      </c>
      <c r="T10" s="23">
        <v>4.8</v>
      </c>
      <c r="U10" s="26">
        <v>4.9000000000000004</v>
      </c>
      <c r="V10" s="143">
        <f t="shared" si="16"/>
        <v>4.8499999999999996</v>
      </c>
      <c r="W10" s="97">
        <v>4.3</v>
      </c>
      <c r="X10" s="26">
        <v>4.4000000000000004</v>
      </c>
      <c r="Y10" s="26">
        <v>4.5</v>
      </c>
      <c r="Z10" s="26">
        <v>4.9000000000000004</v>
      </c>
      <c r="AA10" s="143">
        <f t="shared" si="17"/>
        <v>4.5250000000000004</v>
      </c>
      <c r="AB10" s="97">
        <v>4</v>
      </c>
      <c r="AC10" s="26">
        <v>5</v>
      </c>
      <c r="AD10" s="26">
        <v>5.2</v>
      </c>
      <c r="AE10" s="26">
        <v>4.2</v>
      </c>
      <c r="AF10" s="99">
        <v>3.9</v>
      </c>
      <c r="AG10" s="143">
        <f t="shared" si="18"/>
        <v>4.4599999999999991</v>
      </c>
      <c r="AH10" s="56">
        <v>4.8</v>
      </c>
      <c r="AI10" s="19">
        <v>4.9000000000000004</v>
      </c>
    </row>
    <row r="11" spans="1:35" x14ac:dyDescent="0.25">
      <c r="A11" s="161" t="s">
        <v>18</v>
      </c>
      <c r="B11" s="21">
        <v>1</v>
      </c>
      <c r="C11" s="22">
        <v>1</v>
      </c>
      <c r="D11" s="22">
        <f t="shared" si="14"/>
        <v>100</v>
      </c>
      <c r="E11" s="141"/>
      <c r="F11" s="141"/>
      <c r="G11" s="22">
        <v>1</v>
      </c>
      <c r="H11" s="22">
        <v>1</v>
      </c>
      <c r="I11" s="22">
        <f t="shared" si="15"/>
        <v>100</v>
      </c>
      <c r="J11" s="141"/>
      <c r="K11" s="141"/>
      <c r="L11" s="141"/>
      <c r="M11" s="141"/>
      <c r="N11" s="141"/>
      <c r="O11" s="141"/>
      <c r="P11" s="141"/>
      <c r="Q11" s="118"/>
      <c r="R11" s="145"/>
      <c r="S11" s="141"/>
      <c r="T11" s="23">
        <v>4.5</v>
      </c>
      <c r="U11" s="26">
        <v>4.5</v>
      </c>
      <c r="V11" s="143">
        <f t="shared" si="16"/>
        <v>4.5</v>
      </c>
      <c r="W11" s="97">
        <v>5</v>
      </c>
      <c r="X11" s="26">
        <v>5</v>
      </c>
      <c r="Y11" s="26">
        <v>2.5</v>
      </c>
      <c r="Z11" s="26">
        <v>4.5</v>
      </c>
      <c r="AA11" s="143">
        <f t="shared" si="17"/>
        <v>4.25</v>
      </c>
      <c r="AB11" s="97">
        <v>4.5</v>
      </c>
      <c r="AC11" s="26">
        <v>4.5</v>
      </c>
      <c r="AD11" s="26">
        <v>4.5</v>
      </c>
      <c r="AE11" s="26">
        <v>4</v>
      </c>
      <c r="AF11" s="99">
        <v>5</v>
      </c>
      <c r="AG11" s="143">
        <f t="shared" si="18"/>
        <v>4.5</v>
      </c>
      <c r="AH11" s="56">
        <v>5.3</v>
      </c>
      <c r="AI11" s="19">
        <v>5</v>
      </c>
    </row>
    <row r="12" spans="1:35" x14ac:dyDescent="0.25">
      <c r="A12" s="161" t="s">
        <v>32</v>
      </c>
      <c r="B12" s="21">
        <v>2</v>
      </c>
      <c r="C12" s="22">
        <v>1</v>
      </c>
      <c r="D12" s="22">
        <f t="shared" si="14"/>
        <v>50</v>
      </c>
      <c r="E12" s="22">
        <f t="shared" si="19"/>
        <v>1</v>
      </c>
      <c r="F12" s="22">
        <f t="shared" si="20"/>
        <v>50</v>
      </c>
      <c r="G12" s="22">
        <v>2</v>
      </c>
      <c r="H12" s="22">
        <v>1</v>
      </c>
      <c r="I12" s="22">
        <f t="shared" si="15"/>
        <v>50</v>
      </c>
      <c r="J12" s="22">
        <f t="shared" ref="J12:J20" si="22">G12-H12</f>
        <v>1</v>
      </c>
      <c r="K12" s="22">
        <f t="shared" ref="K12:K20" si="23">SUM(100/G12)*J12</f>
        <v>50</v>
      </c>
      <c r="L12" s="141"/>
      <c r="M12" s="141"/>
      <c r="N12" s="141"/>
      <c r="O12" s="141"/>
      <c r="P12" s="141"/>
      <c r="Q12" s="118"/>
      <c r="R12" s="25">
        <v>1</v>
      </c>
      <c r="S12" s="21">
        <f t="shared" si="21"/>
        <v>100</v>
      </c>
      <c r="T12" s="23">
        <v>4.3</v>
      </c>
      <c r="U12" s="26">
        <v>4</v>
      </c>
      <c r="V12" s="143">
        <f t="shared" si="16"/>
        <v>4.1500000000000004</v>
      </c>
      <c r="W12" s="97">
        <v>3.5</v>
      </c>
      <c r="X12" s="26">
        <v>3.6</v>
      </c>
      <c r="Y12" s="26">
        <v>4.4000000000000004</v>
      </c>
      <c r="Z12" s="26">
        <v>3.8</v>
      </c>
      <c r="AA12" s="143">
        <f t="shared" si="17"/>
        <v>3.8250000000000002</v>
      </c>
      <c r="AB12" s="97">
        <v>3</v>
      </c>
      <c r="AC12" s="26">
        <v>3.5</v>
      </c>
      <c r="AD12" s="26">
        <v>5.3</v>
      </c>
      <c r="AE12" s="26">
        <v>3.8</v>
      </c>
      <c r="AF12" s="99">
        <v>4.5</v>
      </c>
      <c r="AG12" s="143">
        <f t="shared" si="18"/>
        <v>4.0200000000000005</v>
      </c>
      <c r="AH12" s="56"/>
      <c r="AI12" s="19"/>
    </row>
    <row r="13" spans="1:35" x14ac:dyDescent="0.25">
      <c r="A13" s="161" t="s">
        <v>20</v>
      </c>
      <c r="B13" s="21">
        <v>2</v>
      </c>
      <c r="C13" s="22">
        <v>2</v>
      </c>
      <c r="D13" s="22">
        <f t="shared" si="14"/>
        <v>100</v>
      </c>
      <c r="E13" s="141"/>
      <c r="F13" s="141"/>
      <c r="G13" s="22">
        <v>2</v>
      </c>
      <c r="H13" s="22">
        <v>2</v>
      </c>
      <c r="I13" s="22">
        <f t="shared" si="15"/>
        <v>100</v>
      </c>
      <c r="J13" s="141"/>
      <c r="K13" s="141"/>
      <c r="L13" s="141"/>
      <c r="M13" s="141"/>
      <c r="N13" s="141"/>
      <c r="O13" s="141"/>
      <c r="P13" s="141"/>
      <c r="Q13" s="118"/>
      <c r="R13" s="145"/>
      <c r="S13" s="141"/>
      <c r="T13" s="23">
        <v>4.3</v>
      </c>
      <c r="U13" s="26">
        <v>4.8</v>
      </c>
      <c r="V13" s="143">
        <f t="shared" si="16"/>
        <v>4.55</v>
      </c>
      <c r="W13" s="97">
        <v>4.8</v>
      </c>
      <c r="X13" s="26">
        <v>4</v>
      </c>
      <c r="Y13" s="26">
        <v>4.5</v>
      </c>
      <c r="Z13" s="26">
        <v>4.3</v>
      </c>
      <c r="AA13" s="143">
        <f t="shared" si="17"/>
        <v>4.4000000000000004</v>
      </c>
      <c r="AB13" s="97">
        <v>4.8</v>
      </c>
      <c r="AC13" s="26">
        <v>4.5</v>
      </c>
      <c r="AD13" s="26">
        <v>4.8</v>
      </c>
      <c r="AE13" s="26">
        <v>4.3</v>
      </c>
      <c r="AF13" s="99">
        <v>4.5</v>
      </c>
      <c r="AG13" s="143">
        <f t="shared" si="18"/>
        <v>4.58</v>
      </c>
      <c r="AH13" s="56"/>
      <c r="AI13" s="19"/>
    </row>
    <row r="14" spans="1:35" x14ac:dyDescent="0.25">
      <c r="A14" s="161" t="s">
        <v>21</v>
      </c>
      <c r="B14" s="21">
        <v>25</v>
      </c>
      <c r="C14" s="22">
        <v>24</v>
      </c>
      <c r="D14" s="22">
        <f t="shared" si="14"/>
        <v>96</v>
      </c>
      <c r="E14" s="22">
        <f t="shared" si="19"/>
        <v>1</v>
      </c>
      <c r="F14" s="22">
        <f t="shared" si="20"/>
        <v>4</v>
      </c>
      <c r="G14" s="22">
        <v>24</v>
      </c>
      <c r="H14" s="22">
        <v>23</v>
      </c>
      <c r="I14" s="22">
        <f t="shared" si="15"/>
        <v>95.833333333333343</v>
      </c>
      <c r="J14" s="141"/>
      <c r="K14" s="141"/>
      <c r="L14" s="22">
        <f t="shared" ref="L14" si="24">B14-G14</f>
        <v>1</v>
      </c>
      <c r="M14" s="22">
        <v>1</v>
      </c>
      <c r="N14" s="22">
        <f t="shared" ref="N14" si="25">SUM(100/L14)*M14</f>
        <v>100</v>
      </c>
      <c r="O14" s="141"/>
      <c r="P14" s="141"/>
      <c r="Q14" s="118"/>
      <c r="R14" s="25">
        <v>1</v>
      </c>
      <c r="S14" s="21">
        <f t="shared" si="21"/>
        <v>100</v>
      </c>
      <c r="T14" s="23">
        <v>4.8</v>
      </c>
      <c r="U14" s="26">
        <v>4.5999999999999996</v>
      </c>
      <c r="V14" s="143">
        <f t="shared" si="16"/>
        <v>4.6999999999999993</v>
      </c>
      <c r="W14" s="97">
        <v>3.8</v>
      </c>
      <c r="X14" s="26">
        <v>4.5</v>
      </c>
      <c r="Y14" s="26">
        <v>5.2</v>
      </c>
      <c r="Z14" s="26">
        <v>4.5999999999999996</v>
      </c>
      <c r="AA14" s="143">
        <f t="shared" si="17"/>
        <v>4.5250000000000004</v>
      </c>
      <c r="AB14" s="97">
        <v>4.4000000000000004</v>
      </c>
      <c r="AC14" s="26">
        <v>4.8</v>
      </c>
      <c r="AD14" s="26">
        <v>5</v>
      </c>
      <c r="AE14" s="26">
        <v>4.0999999999999996</v>
      </c>
      <c r="AF14" s="99">
        <v>4.5</v>
      </c>
      <c r="AG14" s="143">
        <f t="shared" si="18"/>
        <v>4.5599999999999996</v>
      </c>
      <c r="AH14" s="56">
        <v>5</v>
      </c>
      <c r="AI14" s="19">
        <v>4.9000000000000004</v>
      </c>
    </row>
    <row r="15" spans="1:35" x14ac:dyDescent="0.25">
      <c r="A15" s="161" t="s">
        <v>35</v>
      </c>
      <c r="B15" s="21">
        <v>3</v>
      </c>
      <c r="C15" s="22">
        <v>3</v>
      </c>
      <c r="D15" s="22">
        <f t="shared" si="14"/>
        <v>100</v>
      </c>
      <c r="E15" s="141"/>
      <c r="F15" s="141"/>
      <c r="G15" s="22">
        <v>3</v>
      </c>
      <c r="H15" s="22">
        <v>3</v>
      </c>
      <c r="I15" s="22">
        <f t="shared" si="15"/>
        <v>100</v>
      </c>
      <c r="J15" s="141"/>
      <c r="K15" s="141"/>
      <c r="L15" s="141"/>
      <c r="M15" s="141"/>
      <c r="N15" s="141"/>
      <c r="O15" s="141"/>
      <c r="P15" s="141"/>
      <c r="Q15" s="118"/>
      <c r="R15" s="145"/>
      <c r="S15" s="141"/>
      <c r="T15" s="23">
        <v>4.5</v>
      </c>
      <c r="U15" s="26">
        <v>4.5</v>
      </c>
      <c r="V15" s="143">
        <f t="shared" si="16"/>
        <v>4.5</v>
      </c>
      <c r="W15" s="97">
        <v>4.2</v>
      </c>
      <c r="X15" s="26">
        <v>4.8</v>
      </c>
      <c r="Y15" s="26">
        <v>5.2</v>
      </c>
      <c r="Z15" s="26">
        <v>4.2</v>
      </c>
      <c r="AA15" s="143">
        <f t="shared" si="17"/>
        <v>4.5999999999999996</v>
      </c>
      <c r="AB15" s="97">
        <v>4.2</v>
      </c>
      <c r="AC15" s="26">
        <v>5</v>
      </c>
      <c r="AD15" s="26">
        <v>5.5</v>
      </c>
      <c r="AE15" s="26">
        <v>4.2</v>
      </c>
      <c r="AF15" s="99">
        <v>4.7</v>
      </c>
      <c r="AG15" s="143">
        <f t="shared" si="18"/>
        <v>4.72</v>
      </c>
      <c r="AH15" s="56">
        <v>5</v>
      </c>
      <c r="AI15" s="19">
        <v>4.5</v>
      </c>
    </row>
    <row r="16" spans="1:35" x14ac:dyDescent="0.25">
      <c r="A16" s="161" t="s">
        <v>24</v>
      </c>
      <c r="B16" s="21">
        <v>4</v>
      </c>
      <c r="C16" s="22">
        <v>4</v>
      </c>
      <c r="D16" s="22">
        <f t="shared" si="14"/>
        <v>100</v>
      </c>
      <c r="E16" s="141"/>
      <c r="F16" s="141"/>
      <c r="G16" s="22">
        <v>4</v>
      </c>
      <c r="H16" s="22">
        <v>4</v>
      </c>
      <c r="I16" s="22">
        <f t="shared" si="15"/>
        <v>100</v>
      </c>
      <c r="J16" s="141"/>
      <c r="K16" s="141"/>
      <c r="L16" s="141"/>
      <c r="M16" s="141"/>
      <c r="N16" s="141"/>
      <c r="O16" s="141"/>
      <c r="P16" s="141"/>
      <c r="Q16" s="118"/>
      <c r="R16" s="145"/>
      <c r="S16" s="141"/>
      <c r="T16" s="23">
        <v>4.8</v>
      </c>
      <c r="U16" s="26">
        <v>4.8</v>
      </c>
      <c r="V16" s="143">
        <f t="shared" si="16"/>
        <v>4.8</v>
      </c>
      <c r="W16" s="97">
        <v>4.9000000000000004</v>
      </c>
      <c r="X16" s="26">
        <v>4.5999999999999996</v>
      </c>
      <c r="Y16" s="26">
        <v>4.8</v>
      </c>
      <c r="Z16" s="26">
        <v>4.5999999999999996</v>
      </c>
      <c r="AA16" s="143">
        <f t="shared" si="17"/>
        <v>4.7249999999999996</v>
      </c>
      <c r="AB16" s="97">
        <v>4.4000000000000004</v>
      </c>
      <c r="AC16" s="26">
        <v>5.0999999999999996</v>
      </c>
      <c r="AD16" s="26">
        <v>5</v>
      </c>
      <c r="AE16" s="26">
        <v>4.4000000000000004</v>
      </c>
      <c r="AF16" s="99">
        <v>4.5</v>
      </c>
      <c r="AG16" s="143">
        <f t="shared" si="18"/>
        <v>4.68</v>
      </c>
      <c r="AH16" s="56">
        <v>4.4000000000000004</v>
      </c>
      <c r="AI16" s="19">
        <v>4.2</v>
      </c>
    </row>
    <row r="17" spans="1:35" x14ac:dyDescent="0.25">
      <c r="A17" s="161" t="s">
        <v>25</v>
      </c>
      <c r="B17" s="21">
        <v>18</v>
      </c>
      <c r="C17" s="22">
        <v>17</v>
      </c>
      <c r="D17" s="22">
        <f t="shared" si="14"/>
        <v>94.444444444444443</v>
      </c>
      <c r="E17" s="22">
        <f t="shared" si="19"/>
        <v>1</v>
      </c>
      <c r="F17" s="22">
        <f t="shared" si="20"/>
        <v>5.5555555555555554</v>
      </c>
      <c r="G17" s="22">
        <v>18</v>
      </c>
      <c r="H17" s="22">
        <v>17</v>
      </c>
      <c r="I17" s="22">
        <f t="shared" si="15"/>
        <v>94.444444444444443</v>
      </c>
      <c r="J17" s="22">
        <f t="shared" si="22"/>
        <v>1</v>
      </c>
      <c r="K17" s="22">
        <f t="shared" si="23"/>
        <v>5.5555555555555554</v>
      </c>
      <c r="L17" s="141"/>
      <c r="M17" s="141"/>
      <c r="N17" s="141"/>
      <c r="O17" s="141"/>
      <c r="P17" s="141"/>
      <c r="Q17" s="118"/>
      <c r="R17" s="25">
        <v>1</v>
      </c>
      <c r="S17" s="21">
        <f t="shared" si="21"/>
        <v>100</v>
      </c>
      <c r="T17" s="23">
        <v>4.5999999999999996</v>
      </c>
      <c r="U17" s="26">
        <v>4.2</v>
      </c>
      <c r="V17" s="143">
        <f t="shared" si="16"/>
        <v>4.4000000000000004</v>
      </c>
      <c r="W17" s="97">
        <v>4.0999999999999996</v>
      </c>
      <c r="X17" s="26">
        <v>4.4000000000000004</v>
      </c>
      <c r="Y17" s="26">
        <v>4.8</v>
      </c>
      <c r="Z17" s="26">
        <v>4.0999999999999996</v>
      </c>
      <c r="AA17" s="143">
        <f t="shared" si="17"/>
        <v>4.3499999999999996</v>
      </c>
      <c r="AB17" s="97">
        <v>3.6</v>
      </c>
      <c r="AC17" s="26">
        <v>3.9</v>
      </c>
      <c r="AD17" s="26">
        <v>4.8</v>
      </c>
      <c r="AE17" s="26">
        <v>3.7</v>
      </c>
      <c r="AF17" s="99">
        <v>4.4000000000000004</v>
      </c>
      <c r="AG17" s="143">
        <f t="shared" si="18"/>
        <v>4.08</v>
      </c>
      <c r="AH17" s="56">
        <v>4.9000000000000004</v>
      </c>
      <c r="AI17" s="19">
        <v>4.5999999999999996</v>
      </c>
    </row>
    <row r="18" spans="1:35" x14ac:dyDescent="0.25">
      <c r="A18" s="161" t="s">
        <v>26</v>
      </c>
      <c r="B18" s="21">
        <v>10</v>
      </c>
      <c r="C18" s="22">
        <v>10</v>
      </c>
      <c r="D18" s="22">
        <f t="shared" si="14"/>
        <v>100</v>
      </c>
      <c r="E18" s="141"/>
      <c r="F18" s="141"/>
      <c r="G18" s="22">
        <v>7</v>
      </c>
      <c r="H18" s="22">
        <v>7</v>
      </c>
      <c r="I18" s="22">
        <f t="shared" si="15"/>
        <v>100</v>
      </c>
      <c r="J18" s="141"/>
      <c r="K18" s="141"/>
      <c r="L18" s="22">
        <f t="shared" si="6"/>
        <v>3</v>
      </c>
      <c r="M18" s="22">
        <v>3</v>
      </c>
      <c r="N18" s="22">
        <f t="shared" si="7"/>
        <v>100</v>
      </c>
      <c r="O18" s="141"/>
      <c r="P18" s="141"/>
      <c r="Q18" s="118"/>
      <c r="R18" s="145"/>
      <c r="S18" s="141"/>
      <c r="T18" s="23">
        <v>4.4000000000000004</v>
      </c>
      <c r="U18" s="26">
        <v>4.5999999999999996</v>
      </c>
      <c r="V18" s="143">
        <f t="shared" si="16"/>
        <v>4.5</v>
      </c>
      <c r="W18" s="97">
        <v>3.9</v>
      </c>
      <c r="X18" s="26">
        <v>5</v>
      </c>
      <c r="Y18" s="26">
        <v>4.9000000000000004</v>
      </c>
      <c r="Z18" s="26">
        <v>4.5999999999999996</v>
      </c>
      <c r="AA18" s="143">
        <f t="shared" si="17"/>
        <v>4.5999999999999996</v>
      </c>
      <c r="AB18" s="97">
        <v>4.8</v>
      </c>
      <c r="AC18" s="26">
        <v>5</v>
      </c>
      <c r="AD18" s="26">
        <v>5.3</v>
      </c>
      <c r="AE18" s="26">
        <v>4.0999999999999996</v>
      </c>
      <c r="AF18" s="99">
        <v>4.0999999999999996</v>
      </c>
      <c r="AG18" s="143">
        <f t="shared" si="18"/>
        <v>4.660000000000001</v>
      </c>
      <c r="AH18" s="56">
        <v>4.5</v>
      </c>
      <c r="AI18" s="19">
        <v>4.5</v>
      </c>
    </row>
    <row r="19" spans="1:35" x14ac:dyDescent="0.25">
      <c r="A19" s="161" t="s">
        <v>28</v>
      </c>
      <c r="B19" s="21">
        <v>27</v>
      </c>
      <c r="C19" s="22">
        <v>22</v>
      </c>
      <c r="D19" s="22">
        <f t="shared" si="14"/>
        <v>81.481481481481481</v>
      </c>
      <c r="E19" s="22">
        <f t="shared" si="19"/>
        <v>5</v>
      </c>
      <c r="F19" s="22">
        <f t="shared" si="20"/>
        <v>18.518518518518519</v>
      </c>
      <c r="G19" s="22">
        <v>25</v>
      </c>
      <c r="H19" s="22">
        <v>20</v>
      </c>
      <c r="I19" s="22">
        <f t="shared" si="15"/>
        <v>80</v>
      </c>
      <c r="J19" s="22">
        <f t="shared" si="22"/>
        <v>5</v>
      </c>
      <c r="K19" s="22">
        <f t="shared" si="23"/>
        <v>20</v>
      </c>
      <c r="L19" s="22">
        <f t="shared" si="6"/>
        <v>2</v>
      </c>
      <c r="M19" s="22">
        <v>2</v>
      </c>
      <c r="N19" s="22">
        <f t="shared" si="7"/>
        <v>100</v>
      </c>
      <c r="O19" s="141"/>
      <c r="P19" s="141"/>
      <c r="Q19" s="118"/>
      <c r="R19" s="25">
        <v>5</v>
      </c>
      <c r="S19" s="21">
        <f t="shared" ref="S19" si="26">(100/E19)*R19</f>
        <v>100</v>
      </c>
      <c r="T19" s="23">
        <v>4.7</v>
      </c>
      <c r="U19" s="26">
        <v>4.2</v>
      </c>
      <c r="V19" s="143">
        <f t="shared" si="16"/>
        <v>4.45</v>
      </c>
      <c r="W19" s="97">
        <v>4.4000000000000004</v>
      </c>
      <c r="X19" s="26">
        <v>4</v>
      </c>
      <c r="Y19" s="26">
        <v>4.0999999999999996</v>
      </c>
      <c r="Z19" s="26">
        <v>4.4000000000000004</v>
      </c>
      <c r="AA19" s="143">
        <f t="shared" si="17"/>
        <v>4.2249999999999996</v>
      </c>
      <c r="AB19" s="97">
        <v>4</v>
      </c>
      <c r="AC19" s="26">
        <v>4.3</v>
      </c>
      <c r="AD19" s="26">
        <v>4.9000000000000004</v>
      </c>
      <c r="AE19" s="26">
        <v>3.8</v>
      </c>
      <c r="AF19" s="99">
        <v>4.7</v>
      </c>
      <c r="AG19" s="143">
        <f t="shared" si="18"/>
        <v>4.34</v>
      </c>
      <c r="AH19" s="56">
        <v>4.7</v>
      </c>
      <c r="AI19" s="19">
        <v>4.7</v>
      </c>
    </row>
    <row r="20" spans="1:35" x14ac:dyDescent="0.25">
      <c r="A20" s="161" t="s">
        <v>29</v>
      </c>
      <c r="B20" s="21">
        <v>16</v>
      </c>
      <c r="C20" s="22">
        <v>12</v>
      </c>
      <c r="D20" s="22">
        <f t="shared" si="14"/>
        <v>75</v>
      </c>
      <c r="E20" s="22">
        <f t="shared" si="19"/>
        <v>4</v>
      </c>
      <c r="F20" s="22">
        <f t="shared" si="20"/>
        <v>25</v>
      </c>
      <c r="G20" s="22">
        <v>16</v>
      </c>
      <c r="H20" s="22">
        <v>12</v>
      </c>
      <c r="I20" s="22">
        <f t="shared" si="15"/>
        <v>75</v>
      </c>
      <c r="J20" s="22">
        <f t="shared" si="22"/>
        <v>4</v>
      </c>
      <c r="K20" s="22">
        <f t="shared" si="23"/>
        <v>25</v>
      </c>
      <c r="L20" s="141"/>
      <c r="M20" s="141"/>
      <c r="N20" s="141"/>
      <c r="O20" s="141"/>
      <c r="P20" s="141"/>
      <c r="Q20" s="118"/>
      <c r="R20" s="25">
        <v>4</v>
      </c>
      <c r="S20" s="21">
        <f t="shared" si="21"/>
        <v>100</v>
      </c>
      <c r="T20" s="23">
        <v>4.3</v>
      </c>
      <c r="U20" s="163"/>
      <c r="V20" s="143">
        <f t="shared" si="16"/>
        <v>4.3</v>
      </c>
      <c r="W20" s="97">
        <v>4.0999999999999996</v>
      </c>
      <c r="X20" s="26">
        <v>3.8</v>
      </c>
      <c r="Y20" s="26">
        <v>4.3</v>
      </c>
      <c r="Z20" s="26">
        <v>4.3</v>
      </c>
      <c r="AA20" s="143">
        <f t="shared" si="17"/>
        <v>4.125</v>
      </c>
      <c r="AB20" s="97">
        <v>4.3</v>
      </c>
      <c r="AC20" s="26">
        <v>4.4000000000000004</v>
      </c>
      <c r="AD20" s="26">
        <v>5.0999999999999996</v>
      </c>
      <c r="AE20" s="26">
        <v>4.0999999999999996</v>
      </c>
      <c r="AF20" s="99">
        <v>4.4000000000000004</v>
      </c>
      <c r="AG20" s="143">
        <f t="shared" si="18"/>
        <v>4.4599999999999991</v>
      </c>
      <c r="AH20" s="99">
        <v>5.0999999999999996</v>
      </c>
      <c r="AI20" s="26">
        <v>5</v>
      </c>
    </row>
    <row r="21" spans="1:35" x14ac:dyDescent="0.25">
      <c r="A21" s="114" t="s">
        <v>30</v>
      </c>
      <c r="B21" s="115">
        <f>SUM(B8:B20)</f>
        <v>160</v>
      </c>
      <c r="C21" s="115">
        <f>SUM(C8:C20)</f>
        <v>139</v>
      </c>
      <c r="D21" s="116">
        <f>(100/B21)*C21</f>
        <v>86.875</v>
      </c>
      <c r="E21" s="115">
        <f>SUM(E8:E20)</f>
        <v>21</v>
      </c>
      <c r="F21" s="116">
        <f>(100/B21)*E21</f>
        <v>13.125</v>
      </c>
      <c r="G21" s="115">
        <f>SUM(G8:G20)</f>
        <v>152</v>
      </c>
      <c r="H21" s="115">
        <f>SUM(H8:H20)</f>
        <v>133</v>
      </c>
      <c r="I21" s="116">
        <f>(100/G21)*H21</f>
        <v>87.5</v>
      </c>
      <c r="J21" s="115">
        <f>SUM(J8:J20)</f>
        <v>18</v>
      </c>
      <c r="K21" s="116">
        <f>(100/G21)*J21</f>
        <v>11.842105263157896</v>
      </c>
      <c r="L21" s="115">
        <f>SUM(L8:L20)</f>
        <v>8</v>
      </c>
      <c r="M21" s="115">
        <f>SUM(M8:M20)</f>
        <v>8</v>
      </c>
      <c r="N21" s="116">
        <f>(100/L21)*M21</f>
        <v>100</v>
      </c>
      <c r="O21" s="115">
        <f>SUM(O8:O20)</f>
        <v>0</v>
      </c>
      <c r="P21" s="116">
        <f>(100/L21)*O21</f>
        <v>0</v>
      </c>
      <c r="Q21" s="119"/>
      <c r="R21" s="11">
        <f>SUM(R8:R20)</f>
        <v>20</v>
      </c>
      <c r="S21" s="25">
        <f>(100/E21)*R21</f>
        <v>95.238095238095241</v>
      </c>
      <c r="T21" s="17">
        <f t="shared" ref="T21:AI21" si="27">AVERAGE(T8:T20)</f>
        <v>4.5846153846153843</v>
      </c>
      <c r="U21" s="17">
        <f t="shared" si="27"/>
        <v>4.4916666666666671</v>
      </c>
      <c r="V21" s="154">
        <f>AVERAGE(T21:U21)</f>
        <v>4.5381410256410257</v>
      </c>
      <c r="W21" s="27">
        <f t="shared" si="27"/>
        <v>4.3230769230769237</v>
      </c>
      <c r="X21" s="27">
        <f t="shared" si="27"/>
        <v>4.3999999999999995</v>
      </c>
      <c r="Y21" s="27">
        <f t="shared" si="27"/>
        <v>4.4846153846153838</v>
      </c>
      <c r="Z21" s="27">
        <f t="shared" si="27"/>
        <v>4.407692307692308</v>
      </c>
      <c r="AA21" s="154">
        <f>AVERAGE(W21:Z21)</f>
        <v>4.4038461538461542</v>
      </c>
      <c r="AB21" s="27">
        <f t="shared" ref="AB21:AE21" si="28">AVERAGE(AB8:AB20)</f>
        <v>4.1846153846153848</v>
      </c>
      <c r="AC21" s="27">
        <f t="shared" si="28"/>
        <v>4.569230769230769</v>
      </c>
      <c r="AD21" s="27">
        <f t="shared" si="28"/>
        <v>5.0307692307692298</v>
      </c>
      <c r="AE21" s="27">
        <f t="shared" si="28"/>
        <v>4.1000000000000005</v>
      </c>
      <c r="AF21" s="17">
        <f>AVERAGE(AF8:AF20)</f>
        <v>4.5307692307692315</v>
      </c>
      <c r="AG21" s="154">
        <f>AVERAGE(AB21:AF21)</f>
        <v>4.4830769230769238</v>
      </c>
      <c r="AH21" s="17">
        <f t="shared" si="27"/>
        <v>4.8545454545454554</v>
      </c>
      <c r="AI21" s="17">
        <f t="shared" si="27"/>
        <v>4.6545454545454552</v>
      </c>
    </row>
  </sheetData>
  <sheetProtection algorithmName="SHA-512" hashValue="btK1co9JymOFDdvYPXE7xK9MiSq37aX38AM+5NWFIZ4+1adSnPxb3bT/FaD70J6y8lXziTjCuQZNTJL7LleA6w==" saltValue="kdo2/kJHiaow6hiEnNap0A==" spinCount="100000" sheet="1" objects="1" scenarios="1"/>
  <phoneticPr fontId="9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32"/>
  <sheetViews>
    <sheetView zoomScale="115" zoomScaleNormal="115" workbookViewId="0">
      <pane ySplit="7" topLeftCell="A25" activePane="bottomLeft" state="frozen"/>
      <selection activeCell="Y10" sqref="Y10"/>
      <selection pane="bottomLeft" activeCell="H30" sqref="H30"/>
    </sheetView>
  </sheetViews>
  <sheetFormatPr baseColWidth="10" defaultRowHeight="13.2" x14ac:dyDescent="0.25"/>
  <cols>
    <col min="1" max="1" width="16.5546875" customWidth="1"/>
    <col min="2" max="2" width="5.5546875" customWidth="1"/>
    <col min="3" max="3" width="4.6640625" customWidth="1"/>
    <col min="4" max="4" width="5" customWidth="1"/>
    <col min="5" max="8" width="4.6640625" customWidth="1"/>
    <col min="9" max="9" width="5.33203125" customWidth="1"/>
    <col min="10" max="18" width="4.6640625" customWidth="1"/>
    <col min="19" max="19" width="5.44140625" customWidth="1"/>
    <col min="20" max="20" width="4.6640625" customWidth="1"/>
    <col min="21" max="21" width="5.88671875" customWidth="1"/>
    <col min="22" max="29" width="4.6640625" customWidth="1"/>
    <col min="30" max="31" width="4.5546875" customWidth="1"/>
    <col min="32" max="32" width="6.109375" customWidth="1"/>
    <col min="33" max="33" width="5.33203125" customWidth="1"/>
    <col min="34" max="34" width="4.109375" customWidth="1"/>
    <col min="35" max="35" width="4.33203125" customWidth="1"/>
    <col min="36" max="38" width="4.44140625" customWidth="1"/>
    <col min="39" max="39" width="5.6640625" customWidth="1"/>
  </cols>
  <sheetData>
    <row r="1" spans="1:39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9" x14ac:dyDescent="0.25">
      <c r="A2" s="1" t="s">
        <v>80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9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9" ht="15.6" x14ac:dyDescent="0.3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9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9" ht="13.8" thickBot="1" x14ac:dyDescent="0.3">
      <c r="A6" s="7" t="s">
        <v>55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5"/>
      <c r="AE6" s="55"/>
      <c r="AF6" s="55"/>
    </row>
    <row r="7" spans="1:39" ht="131.25" customHeight="1" x14ac:dyDescent="0.25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90</v>
      </c>
      <c r="J7" s="14" t="s">
        <v>9</v>
      </c>
      <c r="K7" s="14" t="s">
        <v>7</v>
      </c>
      <c r="L7" s="12" t="s">
        <v>89</v>
      </c>
      <c r="M7" s="14" t="s">
        <v>4</v>
      </c>
      <c r="N7" s="14" t="s">
        <v>91</v>
      </c>
      <c r="O7" s="13" t="s">
        <v>12</v>
      </c>
      <c r="P7" s="14" t="s">
        <v>7</v>
      </c>
      <c r="Q7" s="16" t="s">
        <v>6</v>
      </c>
      <c r="R7" s="14" t="s">
        <v>84</v>
      </c>
      <c r="S7" s="14" t="s">
        <v>7</v>
      </c>
      <c r="T7" s="14" t="s">
        <v>102</v>
      </c>
      <c r="U7" s="14" t="s">
        <v>7</v>
      </c>
      <c r="V7" s="14" t="s">
        <v>105</v>
      </c>
      <c r="W7" s="14" t="s">
        <v>7</v>
      </c>
      <c r="X7" s="14" t="s">
        <v>85</v>
      </c>
      <c r="Y7" s="14" t="s">
        <v>86</v>
      </c>
      <c r="Z7" s="13" t="s">
        <v>87</v>
      </c>
      <c r="AA7" s="94" t="s">
        <v>122</v>
      </c>
      <c r="AB7" s="94" t="s">
        <v>123</v>
      </c>
      <c r="AC7" s="94" t="s">
        <v>124</v>
      </c>
      <c r="AD7" s="94" t="s">
        <v>125</v>
      </c>
      <c r="AE7" s="94" t="s">
        <v>126</v>
      </c>
      <c r="AF7" s="96" t="s">
        <v>88</v>
      </c>
      <c r="AG7" s="94" t="s">
        <v>122</v>
      </c>
      <c r="AH7" s="94" t="s">
        <v>123</v>
      </c>
      <c r="AI7" s="94" t="s">
        <v>124</v>
      </c>
      <c r="AJ7" s="94" t="s">
        <v>125</v>
      </c>
      <c r="AK7" s="94" t="s">
        <v>126</v>
      </c>
      <c r="AL7" s="95" t="s">
        <v>127</v>
      </c>
      <c r="AM7" s="96" t="s">
        <v>92</v>
      </c>
    </row>
    <row r="8" spans="1:39" x14ac:dyDescent="0.25">
      <c r="A8" s="86" t="s">
        <v>13</v>
      </c>
      <c r="B8" s="21">
        <v>52</v>
      </c>
      <c r="C8" s="22">
        <v>47</v>
      </c>
      <c r="D8" s="142">
        <f t="shared" ref="D8:D9" si="0">SUM(100/B8)*C8</f>
        <v>90.384615384615387</v>
      </c>
      <c r="E8" s="22">
        <f t="shared" ref="E8" si="1">B8-C8</f>
        <v>5</v>
      </c>
      <c r="F8" s="22">
        <f t="shared" ref="F8" si="2">SUM(100/B8)*E8</f>
        <v>9.615384615384615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24"/>
      <c r="R8" s="25">
        <v>2</v>
      </c>
      <c r="S8" s="142">
        <f t="shared" ref="S8" si="3">(100/E8)*R8</f>
        <v>40</v>
      </c>
      <c r="T8" s="25">
        <v>3</v>
      </c>
      <c r="U8" s="142">
        <f t="shared" ref="U8" si="4">SUM(100/E8)*T8</f>
        <v>60</v>
      </c>
      <c r="V8" s="145"/>
      <c r="W8" s="141"/>
      <c r="X8" s="23">
        <v>4.9000000000000004</v>
      </c>
      <c r="Y8" s="26">
        <v>4.5999999999999996</v>
      </c>
      <c r="Z8" s="143">
        <f t="shared" ref="Z8:Z9" si="5">AVERAGE(X8:Y8)</f>
        <v>4.75</v>
      </c>
      <c r="AA8" s="97">
        <v>4.4000000000000004</v>
      </c>
      <c r="AB8" s="26">
        <v>4.9000000000000004</v>
      </c>
      <c r="AC8" s="26">
        <v>4.9000000000000004</v>
      </c>
      <c r="AD8" s="26">
        <v>4.7</v>
      </c>
      <c r="AE8" s="93">
        <v>4.8</v>
      </c>
      <c r="AF8" s="98">
        <f>AVERAGE(AA8:AE8)</f>
        <v>4.74</v>
      </c>
      <c r="AG8" s="97">
        <v>4.9000000000000004</v>
      </c>
      <c r="AH8" s="26">
        <v>4.5</v>
      </c>
      <c r="AI8" s="26">
        <v>5.2</v>
      </c>
      <c r="AJ8" s="26">
        <v>4.3</v>
      </c>
      <c r="AK8" s="99">
        <v>4.5999999999999996</v>
      </c>
      <c r="AL8" s="144">
        <v>4.8</v>
      </c>
      <c r="AM8" s="98">
        <f>AVERAGE(AG8:AL8)</f>
        <v>4.7166666666666668</v>
      </c>
    </row>
    <row r="9" spans="1:39" x14ac:dyDescent="0.25">
      <c r="A9" s="86" t="s">
        <v>58</v>
      </c>
      <c r="B9" s="21">
        <v>45</v>
      </c>
      <c r="C9" s="22">
        <v>45</v>
      </c>
      <c r="D9" s="142">
        <f t="shared" si="0"/>
        <v>100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24"/>
      <c r="R9" s="145"/>
      <c r="S9" s="141"/>
      <c r="T9" s="145"/>
      <c r="U9" s="141"/>
      <c r="V9" s="145"/>
      <c r="W9" s="141"/>
      <c r="X9" s="23">
        <v>5</v>
      </c>
      <c r="Y9" s="26">
        <v>4.7</v>
      </c>
      <c r="Z9" s="143">
        <f t="shared" si="5"/>
        <v>4.8499999999999996</v>
      </c>
      <c r="AA9" s="97">
        <v>5</v>
      </c>
      <c r="AB9" s="26">
        <v>4.5999999999999996</v>
      </c>
      <c r="AC9" s="26">
        <v>4.8</v>
      </c>
      <c r="AD9" s="26">
        <v>4.5999999999999996</v>
      </c>
      <c r="AE9" s="93">
        <v>4.5</v>
      </c>
      <c r="AF9" s="98">
        <f>AVERAGE(AA9:AE9)</f>
        <v>4.7</v>
      </c>
      <c r="AG9" s="97">
        <v>4.7</v>
      </c>
      <c r="AH9" s="26">
        <v>4</v>
      </c>
      <c r="AI9" s="26">
        <v>5</v>
      </c>
      <c r="AJ9" s="26">
        <v>3.9</v>
      </c>
      <c r="AK9" s="99">
        <v>4.5</v>
      </c>
      <c r="AL9" s="144">
        <v>4.5999999999999996</v>
      </c>
      <c r="AM9" s="98">
        <f t="shared" ref="AM9" si="6">AVERAGE(AG9:AL9)</f>
        <v>4.4499999999999993</v>
      </c>
    </row>
    <row r="10" spans="1:39" x14ac:dyDescent="0.25">
      <c r="A10" s="86" t="s">
        <v>34</v>
      </c>
      <c r="B10" s="21">
        <v>15</v>
      </c>
      <c r="C10" s="22">
        <v>15</v>
      </c>
      <c r="D10" s="142">
        <f t="shared" ref="D10:D31" si="7">SUM(100/B10)*C10</f>
        <v>100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24"/>
      <c r="R10" s="145"/>
      <c r="S10" s="141"/>
      <c r="T10" s="145"/>
      <c r="U10" s="141"/>
      <c r="V10" s="145"/>
      <c r="W10" s="141"/>
      <c r="X10" s="23">
        <v>5</v>
      </c>
      <c r="Y10" s="26">
        <v>4.8</v>
      </c>
      <c r="Z10" s="143">
        <f t="shared" ref="Z10" si="8">AVERAGE(X10:Y10)</f>
        <v>4.9000000000000004</v>
      </c>
      <c r="AA10" s="97">
        <v>4.7</v>
      </c>
      <c r="AB10" s="26">
        <v>4.9000000000000004</v>
      </c>
      <c r="AC10" s="26">
        <v>4.5</v>
      </c>
      <c r="AD10" s="26">
        <v>4.3</v>
      </c>
      <c r="AE10" s="93">
        <v>4.2</v>
      </c>
      <c r="AF10" s="98">
        <f t="shared" ref="AF10:AF31" si="9">AVERAGE(AA10:AE10)</f>
        <v>4.5200000000000005</v>
      </c>
      <c r="AG10" s="97">
        <v>5.0999999999999996</v>
      </c>
      <c r="AH10" s="26">
        <v>4.5999999999999996</v>
      </c>
      <c r="AI10" s="26">
        <v>5</v>
      </c>
      <c r="AJ10" s="26">
        <v>4.4000000000000004</v>
      </c>
      <c r="AK10" s="99">
        <v>5.0999999999999996</v>
      </c>
      <c r="AL10" s="144">
        <v>5.2</v>
      </c>
      <c r="AM10" s="98">
        <f t="shared" ref="AM10:AM32" si="10">AVERAGE(AG10:AL10)</f>
        <v>4.9000000000000004</v>
      </c>
    </row>
    <row r="11" spans="1:39" x14ac:dyDescent="0.25">
      <c r="A11" s="86" t="s">
        <v>38</v>
      </c>
      <c r="B11" s="21">
        <v>22</v>
      </c>
      <c r="C11" s="22">
        <v>21</v>
      </c>
      <c r="D11" s="142">
        <f t="shared" si="7"/>
        <v>95.454545454545467</v>
      </c>
      <c r="E11" s="142">
        <f t="shared" ref="E11:E31" si="11">B11-C11</f>
        <v>1</v>
      </c>
      <c r="F11" s="142">
        <f t="shared" ref="F11:F31" si="12">SUM(100/B11)*E11</f>
        <v>4.5454545454545459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24"/>
      <c r="R11" s="145"/>
      <c r="S11" s="141"/>
      <c r="T11" s="145"/>
      <c r="U11" s="141"/>
      <c r="V11" s="145"/>
      <c r="W11" s="141"/>
      <c r="X11" s="23">
        <v>5.2</v>
      </c>
      <c r="Y11" s="26">
        <v>4.7</v>
      </c>
      <c r="Z11" s="143">
        <f t="shared" ref="Z11:Z31" si="13">AVERAGE(X11:Y11)</f>
        <v>4.95</v>
      </c>
      <c r="AA11" s="97">
        <v>5.2</v>
      </c>
      <c r="AB11" s="26">
        <v>4.9000000000000004</v>
      </c>
      <c r="AC11" s="26">
        <v>5.2</v>
      </c>
      <c r="AD11" s="26">
        <v>4.7</v>
      </c>
      <c r="AE11" s="93">
        <v>4.8</v>
      </c>
      <c r="AF11" s="98">
        <f t="shared" si="9"/>
        <v>4.96</v>
      </c>
      <c r="AG11" s="97">
        <v>4.4000000000000004</v>
      </c>
      <c r="AH11" s="26">
        <v>4.2</v>
      </c>
      <c r="AI11" s="26">
        <v>5.0999999999999996</v>
      </c>
      <c r="AJ11" s="26">
        <v>3.9</v>
      </c>
      <c r="AK11" s="99">
        <v>4.7</v>
      </c>
      <c r="AL11" s="144">
        <v>4.8</v>
      </c>
      <c r="AM11" s="98">
        <f t="shared" si="10"/>
        <v>4.5166666666666666</v>
      </c>
    </row>
    <row r="12" spans="1:39" x14ac:dyDescent="0.25">
      <c r="A12" s="86" t="s">
        <v>15</v>
      </c>
      <c r="B12" s="21">
        <v>20</v>
      </c>
      <c r="C12" s="22">
        <v>20</v>
      </c>
      <c r="D12" s="142">
        <f t="shared" si="7"/>
        <v>100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24"/>
      <c r="R12" s="145"/>
      <c r="S12" s="141"/>
      <c r="T12" s="145"/>
      <c r="U12" s="141"/>
      <c r="V12" s="145"/>
      <c r="W12" s="141"/>
      <c r="X12" s="23">
        <v>5.3</v>
      </c>
      <c r="Y12" s="26">
        <v>4.9000000000000004</v>
      </c>
      <c r="Z12" s="143">
        <f t="shared" ref="Z12" si="14">AVERAGE(X12:Y12)</f>
        <v>5.0999999999999996</v>
      </c>
      <c r="AA12" s="97">
        <v>5</v>
      </c>
      <c r="AB12" s="26">
        <v>5.0999999999999996</v>
      </c>
      <c r="AC12" s="26">
        <v>5.4</v>
      </c>
      <c r="AD12" s="26">
        <v>4.8</v>
      </c>
      <c r="AE12" s="93">
        <v>4.7</v>
      </c>
      <c r="AF12" s="98">
        <f t="shared" si="9"/>
        <v>5</v>
      </c>
      <c r="AG12" s="97">
        <v>4.5999999999999996</v>
      </c>
      <c r="AH12" s="26">
        <v>4.0999999999999996</v>
      </c>
      <c r="AI12" s="26">
        <v>5.2</v>
      </c>
      <c r="AJ12" s="26">
        <v>4</v>
      </c>
      <c r="AK12" s="99">
        <v>4.8</v>
      </c>
      <c r="AL12" s="144">
        <v>4.5999999999999996</v>
      </c>
      <c r="AM12" s="98">
        <f t="shared" si="10"/>
        <v>4.55</v>
      </c>
    </row>
    <row r="13" spans="1:39" x14ac:dyDescent="0.25">
      <c r="A13" s="86" t="s">
        <v>16</v>
      </c>
      <c r="B13" s="21">
        <v>10</v>
      </c>
      <c r="C13" s="22">
        <v>9</v>
      </c>
      <c r="D13" s="142">
        <f t="shared" si="7"/>
        <v>90</v>
      </c>
      <c r="E13" s="142">
        <f t="shared" si="11"/>
        <v>1</v>
      </c>
      <c r="F13" s="142">
        <f t="shared" si="12"/>
        <v>10</v>
      </c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24"/>
      <c r="R13" s="145"/>
      <c r="S13" s="141"/>
      <c r="T13" s="25">
        <v>1</v>
      </c>
      <c r="U13" s="142">
        <f t="shared" ref="U13:U26" si="15">SUM(100/E13)*T13</f>
        <v>100</v>
      </c>
      <c r="V13" s="145"/>
      <c r="W13" s="141"/>
      <c r="X13" s="23">
        <v>5</v>
      </c>
      <c r="Y13" s="26">
        <v>4.8</v>
      </c>
      <c r="Z13" s="143">
        <f t="shared" si="13"/>
        <v>4.9000000000000004</v>
      </c>
      <c r="AA13" s="97">
        <v>5</v>
      </c>
      <c r="AB13" s="26">
        <v>4.7</v>
      </c>
      <c r="AC13" s="26">
        <v>4.8</v>
      </c>
      <c r="AD13" s="26">
        <v>4.4000000000000004</v>
      </c>
      <c r="AE13" s="93">
        <v>4.5999999999999996</v>
      </c>
      <c r="AF13" s="98">
        <f>AVERAGE(AA13:AE13)</f>
        <v>4.7</v>
      </c>
      <c r="AG13" s="97">
        <v>4.4000000000000004</v>
      </c>
      <c r="AH13" s="26">
        <v>4.0999999999999996</v>
      </c>
      <c r="AI13" s="26">
        <v>5.2</v>
      </c>
      <c r="AJ13" s="26">
        <v>3.8</v>
      </c>
      <c r="AK13" s="99">
        <v>4.4000000000000004</v>
      </c>
      <c r="AL13" s="144">
        <v>4.5999999999999996</v>
      </c>
      <c r="AM13" s="98">
        <f t="shared" si="10"/>
        <v>4.416666666666667</v>
      </c>
    </row>
    <row r="14" spans="1:39" x14ac:dyDescent="0.25">
      <c r="A14" s="86" t="s">
        <v>17</v>
      </c>
      <c r="B14" s="21">
        <v>18</v>
      </c>
      <c r="C14" s="22">
        <v>18</v>
      </c>
      <c r="D14" s="142">
        <f t="shared" si="7"/>
        <v>100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24"/>
      <c r="R14" s="145"/>
      <c r="S14" s="141"/>
      <c r="T14" s="145"/>
      <c r="U14" s="141"/>
      <c r="V14" s="145"/>
      <c r="W14" s="141"/>
      <c r="X14" s="23">
        <v>4.7</v>
      </c>
      <c r="Y14" s="26">
        <v>4.8</v>
      </c>
      <c r="Z14" s="143">
        <f t="shared" si="13"/>
        <v>4.75</v>
      </c>
      <c r="AA14" s="97">
        <v>5.0999999999999996</v>
      </c>
      <c r="AB14" s="26">
        <v>4.4000000000000004</v>
      </c>
      <c r="AC14" s="26">
        <v>4.5999999999999996</v>
      </c>
      <c r="AD14" s="26">
        <v>5</v>
      </c>
      <c r="AE14" s="93">
        <v>5</v>
      </c>
      <c r="AF14" s="98">
        <f t="shared" si="9"/>
        <v>4.82</v>
      </c>
      <c r="AG14" s="97">
        <v>4.8</v>
      </c>
      <c r="AH14" s="26">
        <v>4.4000000000000004</v>
      </c>
      <c r="AI14" s="26">
        <v>5.0999999999999996</v>
      </c>
      <c r="AJ14" s="26">
        <v>4.4000000000000004</v>
      </c>
      <c r="AK14" s="99">
        <v>4.7</v>
      </c>
      <c r="AL14" s="144">
        <v>4.5</v>
      </c>
      <c r="AM14" s="98">
        <f t="shared" si="10"/>
        <v>4.6499999999999995</v>
      </c>
    </row>
    <row r="15" spans="1:39" x14ac:dyDescent="0.25">
      <c r="A15" s="86" t="s">
        <v>18</v>
      </c>
      <c r="B15" s="21">
        <v>30</v>
      </c>
      <c r="C15" s="22">
        <v>21</v>
      </c>
      <c r="D15" s="142">
        <f t="shared" si="7"/>
        <v>70</v>
      </c>
      <c r="E15" s="142">
        <f t="shared" si="11"/>
        <v>9</v>
      </c>
      <c r="F15" s="142">
        <f t="shared" si="12"/>
        <v>30</v>
      </c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24"/>
      <c r="R15" s="25">
        <v>7</v>
      </c>
      <c r="S15" s="142">
        <f t="shared" ref="S15:S31" si="16">(100/E15)*R15</f>
        <v>77.777777777777771</v>
      </c>
      <c r="T15" s="145"/>
      <c r="U15" s="141"/>
      <c r="V15" s="25">
        <v>2</v>
      </c>
      <c r="W15" s="142">
        <f t="shared" ref="W15:W30" si="17">(100/E15)*V15</f>
        <v>22.222222222222221</v>
      </c>
      <c r="X15" s="23">
        <v>4.8</v>
      </c>
      <c r="Y15" s="26">
        <v>4.8</v>
      </c>
      <c r="Z15" s="143">
        <f t="shared" si="13"/>
        <v>4.8</v>
      </c>
      <c r="AA15" s="97">
        <v>3.9</v>
      </c>
      <c r="AB15" s="26">
        <v>3.8</v>
      </c>
      <c r="AC15" s="26">
        <v>3.9</v>
      </c>
      <c r="AD15" s="26">
        <v>4.5999999999999996</v>
      </c>
      <c r="AE15" s="93">
        <v>4.7</v>
      </c>
      <c r="AF15" s="98">
        <f t="shared" si="9"/>
        <v>4.18</v>
      </c>
      <c r="AG15" s="97">
        <v>4.5999999999999996</v>
      </c>
      <c r="AH15" s="26">
        <v>4.4000000000000004</v>
      </c>
      <c r="AI15" s="26">
        <v>5</v>
      </c>
      <c r="AJ15" s="26">
        <v>4.2</v>
      </c>
      <c r="AK15" s="99">
        <v>4.5999999999999996</v>
      </c>
      <c r="AL15" s="144">
        <v>4.7</v>
      </c>
      <c r="AM15" s="98">
        <f t="shared" si="10"/>
        <v>4.583333333333333</v>
      </c>
    </row>
    <row r="16" spans="1:39" x14ac:dyDescent="0.25">
      <c r="A16" s="86" t="s">
        <v>32</v>
      </c>
      <c r="B16" s="21">
        <v>9</v>
      </c>
      <c r="C16" s="22">
        <v>9</v>
      </c>
      <c r="D16" s="142">
        <f t="shared" si="7"/>
        <v>100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24"/>
      <c r="R16" s="145"/>
      <c r="S16" s="141"/>
      <c r="T16" s="145"/>
      <c r="U16" s="141"/>
      <c r="V16" s="145"/>
      <c r="W16" s="141"/>
      <c r="X16" s="23">
        <v>5</v>
      </c>
      <c r="Y16" s="26">
        <v>4.5999999999999996</v>
      </c>
      <c r="Z16" s="143">
        <f t="shared" si="13"/>
        <v>4.8</v>
      </c>
      <c r="AA16" s="97">
        <v>4.5999999999999996</v>
      </c>
      <c r="AB16" s="26">
        <v>4.7</v>
      </c>
      <c r="AC16" s="26">
        <v>4.7</v>
      </c>
      <c r="AD16" s="26">
        <v>4.5</v>
      </c>
      <c r="AE16" s="93">
        <v>4.5999999999999996</v>
      </c>
      <c r="AF16" s="98">
        <f t="shared" si="9"/>
        <v>4.62</v>
      </c>
      <c r="AG16" s="97">
        <v>4.8</v>
      </c>
      <c r="AH16" s="26">
        <v>4.3</v>
      </c>
      <c r="AI16" s="26">
        <v>4.9000000000000004</v>
      </c>
      <c r="AJ16" s="26">
        <v>4.2</v>
      </c>
      <c r="AK16" s="99">
        <v>4.5999999999999996</v>
      </c>
      <c r="AL16" s="144">
        <v>4.4000000000000004</v>
      </c>
      <c r="AM16" s="98">
        <f t="shared" si="10"/>
        <v>4.5333333333333323</v>
      </c>
    </row>
    <row r="17" spans="1:39" x14ac:dyDescent="0.25">
      <c r="A17" s="86" t="s">
        <v>19</v>
      </c>
      <c r="B17" s="21">
        <v>25</v>
      </c>
      <c r="C17" s="22">
        <v>25</v>
      </c>
      <c r="D17" s="142">
        <f t="shared" si="7"/>
        <v>100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24"/>
      <c r="R17" s="145"/>
      <c r="S17" s="141"/>
      <c r="T17" s="145"/>
      <c r="U17" s="141"/>
      <c r="V17" s="145"/>
      <c r="W17" s="141"/>
      <c r="X17" s="23">
        <v>4.92</v>
      </c>
      <c r="Y17" s="26">
        <v>4.96</v>
      </c>
      <c r="Z17" s="143">
        <f t="shared" si="13"/>
        <v>4.9399999999999995</v>
      </c>
      <c r="AA17" s="97">
        <v>4.2</v>
      </c>
      <c r="AB17" s="26">
        <v>4.5</v>
      </c>
      <c r="AC17" s="26">
        <v>4.7</v>
      </c>
      <c r="AD17" s="26">
        <v>4.8</v>
      </c>
      <c r="AE17" s="93">
        <v>4.5999999999999996</v>
      </c>
      <c r="AF17" s="143">
        <f t="shared" si="9"/>
        <v>4.5599999999999996</v>
      </c>
      <c r="AG17" s="97">
        <v>5.0999999999999996</v>
      </c>
      <c r="AH17" s="26">
        <v>4.4000000000000004</v>
      </c>
      <c r="AI17" s="26">
        <v>5.0999999999999996</v>
      </c>
      <c r="AJ17" s="26">
        <v>4.2</v>
      </c>
      <c r="AK17" s="99">
        <v>4.4000000000000004</v>
      </c>
      <c r="AL17" s="144">
        <v>4.5999999999999996</v>
      </c>
      <c r="AM17" s="143">
        <f t="shared" si="10"/>
        <v>4.6333333333333337</v>
      </c>
    </row>
    <row r="18" spans="1:39" x14ac:dyDescent="0.25">
      <c r="A18" s="86" t="s">
        <v>59</v>
      </c>
      <c r="B18" s="21">
        <v>2</v>
      </c>
      <c r="C18" s="22">
        <v>1</v>
      </c>
      <c r="D18" s="142">
        <f t="shared" si="7"/>
        <v>50</v>
      </c>
      <c r="E18" s="142">
        <f t="shared" si="11"/>
        <v>1</v>
      </c>
      <c r="F18" s="142">
        <f t="shared" si="12"/>
        <v>50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24"/>
      <c r="R18" s="25">
        <v>1</v>
      </c>
      <c r="S18" s="142">
        <f t="shared" si="16"/>
        <v>100</v>
      </c>
      <c r="T18" s="145"/>
      <c r="U18" s="141"/>
      <c r="V18" s="145"/>
      <c r="W18" s="141"/>
      <c r="X18" s="23">
        <v>4.3</v>
      </c>
      <c r="Y18" s="26">
        <v>4.8</v>
      </c>
      <c r="Z18" s="143">
        <f t="shared" si="13"/>
        <v>4.55</v>
      </c>
      <c r="AA18" s="97">
        <v>3.8</v>
      </c>
      <c r="AB18" s="26">
        <v>4</v>
      </c>
      <c r="AC18" s="26">
        <v>4</v>
      </c>
      <c r="AD18" s="26">
        <v>3.5</v>
      </c>
      <c r="AE18" s="93">
        <v>3.5</v>
      </c>
      <c r="AF18" s="143">
        <f t="shared" si="9"/>
        <v>3.7600000000000002</v>
      </c>
      <c r="AG18" s="97">
        <v>4.8</v>
      </c>
      <c r="AH18" s="26">
        <v>4.5</v>
      </c>
      <c r="AI18" s="26">
        <v>4.8</v>
      </c>
      <c r="AJ18" s="26">
        <v>4</v>
      </c>
      <c r="AK18" s="99">
        <v>4</v>
      </c>
      <c r="AL18" s="144">
        <v>4.3</v>
      </c>
      <c r="AM18" s="143">
        <f t="shared" si="10"/>
        <v>4.4000000000000004</v>
      </c>
    </row>
    <row r="19" spans="1:39" x14ac:dyDescent="0.25">
      <c r="A19" s="86" t="s">
        <v>20</v>
      </c>
      <c r="B19" s="21">
        <v>12</v>
      </c>
      <c r="C19" s="22">
        <v>12</v>
      </c>
      <c r="D19" s="142">
        <f t="shared" si="7"/>
        <v>100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24"/>
      <c r="R19" s="145"/>
      <c r="S19" s="141"/>
      <c r="T19" s="145"/>
      <c r="U19" s="141"/>
      <c r="V19" s="145"/>
      <c r="W19" s="141"/>
      <c r="X19" s="23">
        <v>4.7</v>
      </c>
      <c r="Y19" s="26">
        <v>4.7</v>
      </c>
      <c r="Z19" s="143">
        <f t="shared" si="13"/>
        <v>4.7</v>
      </c>
      <c r="AA19" s="97">
        <v>4.3</v>
      </c>
      <c r="AB19" s="26">
        <v>5</v>
      </c>
      <c r="AC19" s="26">
        <v>5.5</v>
      </c>
      <c r="AD19" s="26">
        <v>4.0999999999999996</v>
      </c>
      <c r="AE19" s="93">
        <v>4.7</v>
      </c>
      <c r="AF19" s="143">
        <f t="shared" si="9"/>
        <v>4.72</v>
      </c>
      <c r="AG19" s="97">
        <v>4.2</v>
      </c>
      <c r="AH19" s="26">
        <v>3.7</v>
      </c>
      <c r="AI19" s="26">
        <v>4.9000000000000004</v>
      </c>
      <c r="AJ19" s="26">
        <v>3.5</v>
      </c>
      <c r="AK19" s="99">
        <v>4</v>
      </c>
      <c r="AL19" s="144">
        <v>4.5999999999999996</v>
      </c>
      <c r="AM19" s="143">
        <f t="shared" si="10"/>
        <v>4.1499999999999995</v>
      </c>
    </row>
    <row r="20" spans="1:39" x14ac:dyDescent="0.25">
      <c r="A20" s="86" t="s">
        <v>77</v>
      </c>
      <c r="B20" s="21">
        <v>54</v>
      </c>
      <c r="C20" s="22">
        <v>48</v>
      </c>
      <c r="D20" s="142">
        <f t="shared" si="7"/>
        <v>88.888888888888886</v>
      </c>
      <c r="E20" s="142">
        <f t="shared" si="11"/>
        <v>6</v>
      </c>
      <c r="F20" s="142">
        <f t="shared" si="12"/>
        <v>11.111111111111111</v>
      </c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24"/>
      <c r="R20" s="25">
        <v>5</v>
      </c>
      <c r="S20" s="142">
        <f t="shared" si="16"/>
        <v>83.333333333333343</v>
      </c>
      <c r="T20" s="145"/>
      <c r="U20" s="141"/>
      <c r="V20" s="145"/>
      <c r="W20" s="141"/>
      <c r="X20" s="23">
        <v>5</v>
      </c>
      <c r="Y20" s="26">
        <v>4.5999999999999996</v>
      </c>
      <c r="Z20" s="143">
        <f t="shared" si="13"/>
        <v>4.8</v>
      </c>
      <c r="AA20" s="97">
        <v>3.7</v>
      </c>
      <c r="AB20" s="26">
        <v>5</v>
      </c>
      <c r="AC20" s="26">
        <v>4.8</v>
      </c>
      <c r="AD20" s="26">
        <v>4.4000000000000004</v>
      </c>
      <c r="AE20" s="93">
        <v>4.3</v>
      </c>
      <c r="AF20" s="143">
        <f t="shared" si="9"/>
        <v>4.4399999999999995</v>
      </c>
      <c r="AG20" s="97">
        <v>4.8</v>
      </c>
      <c r="AH20" s="26">
        <v>4.0999999999999996</v>
      </c>
      <c r="AI20" s="26">
        <v>5</v>
      </c>
      <c r="AJ20" s="26">
        <v>3.9</v>
      </c>
      <c r="AK20" s="99">
        <v>4.4000000000000004</v>
      </c>
      <c r="AL20" s="144">
        <v>4.5999999999999996</v>
      </c>
      <c r="AM20" s="143">
        <f t="shared" si="10"/>
        <v>4.4666666666666659</v>
      </c>
    </row>
    <row r="21" spans="1:39" x14ac:dyDescent="0.25">
      <c r="A21" s="86" t="s">
        <v>37</v>
      </c>
      <c r="B21" s="21">
        <v>11</v>
      </c>
      <c r="C21" s="22">
        <v>11</v>
      </c>
      <c r="D21" s="142">
        <f t="shared" si="7"/>
        <v>100.00000000000001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24"/>
      <c r="R21" s="145"/>
      <c r="S21" s="141"/>
      <c r="T21" s="145"/>
      <c r="U21" s="141"/>
      <c r="V21" s="145"/>
      <c r="W21" s="141"/>
      <c r="X21" s="23">
        <v>5.3</v>
      </c>
      <c r="Y21" s="26">
        <v>4.9000000000000004</v>
      </c>
      <c r="Z21" s="143">
        <f t="shared" si="13"/>
        <v>5.0999999999999996</v>
      </c>
      <c r="AA21" s="97">
        <v>4.8</v>
      </c>
      <c r="AB21" s="26">
        <v>5</v>
      </c>
      <c r="AC21" s="26">
        <v>4.9000000000000004</v>
      </c>
      <c r="AD21" s="26">
        <v>4.7</v>
      </c>
      <c r="AE21" s="93">
        <v>4.9000000000000004</v>
      </c>
      <c r="AF21" s="143">
        <f>AVERAGE(AA21:AE21)</f>
        <v>4.8600000000000012</v>
      </c>
      <c r="AG21" s="97">
        <v>4.8</v>
      </c>
      <c r="AH21" s="26">
        <v>4.4000000000000004</v>
      </c>
      <c r="AI21" s="26">
        <v>4.7</v>
      </c>
      <c r="AJ21" s="26">
        <v>4</v>
      </c>
      <c r="AK21" s="99">
        <v>4.4000000000000004</v>
      </c>
      <c r="AL21" s="144">
        <v>4.5999999999999996</v>
      </c>
      <c r="AM21" s="143">
        <f t="shared" si="10"/>
        <v>4.4833333333333334</v>
      </c>
    </row>
    <row r="22" spans="1:39" x14ac:dyDescent="0.25">
      <c r="A22" s="86" t="s">
        <v>22</v>
      </c>
      <c r="B22" s="21">
        <v>11</v>
      </c>
      <c r="C22" s="22">
        <v>10</v>
      </c>
      <c r="D22" s="142">
        <f t="shared" si="7"/>
        <v>90.909090909090921</v>
      </c>
      <c r="E22" s="142">
        <f t="shared" si="11"/>
        <v>1</v>
      </c>
      <c r="F22" s="142">
        <f t="shared" si="12"/>
        <v>9.0909090909090917</v>
      </c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24"/>
      <c r="R22" s="25">
        <v>1</v>
      </c>
      <c r="S22" s="142">
        <f t="shared" si="16"/>
        <v>100</v>
      </c>
      <c r="T22" s="145"/>
      <c r="U22" s="141"/>
      <c r="V22" s="145"/>
      <c r="W22" s="141"/>
      <c r="X22" s="23">
        <v>4.5</v>
      </c>
      <c r="Y22" s="26">
        <v>4.8</v>
      </c>
      <c r="Z22" s="143">
        <f t="shared" si="13"/>
        <v>4.6500000000000004</v>
      </c>
      <c r="AA22" s="97">
        <v>4.0999999999999996</v>
      </c>
      <c r="AB22" s="26">
        <v>4.5999999999999996</v>
      </c>
      <c r="AC22" s="26">
        <v>4.9000000000000004</v>
      </c>
      <c r="AD22" s="26">
        <v>3.8</v>
      </c>
      <c r="AE22" s="93">
        <v>4.5999999999999996</v>
      </c>
      <c r="AF22" s="143">
        <f t="shared" si="9"/>
        <v>4.4000000000000004</v>
      </c>
      <c r="AG22" s="97">
        <v>4.9000000000000004</v>
      </c>
      <c r="AH22" s="26">
        <v>4.5999999999999996</v>
      </c>
      <c r="AI22" s="26">
        <v>4.8</v>
      </c>
      <c r="AJ22" s="26">
        <v>3.8</v>
      </c>
      <c r="AK22" s="99">
        <v>4.4000000000000004</v>
      </c>
      <c r="AL22" s="144">
        <v>5.2</v>
      </c>
      <c r="AM22" s="143">
        <f t="shared" si="10"/>
        <v>4.6166666666666663</v>
      </c>
    </row>
    <row r="23" spans="1:39" x14ac:dyDescent="0.25">
      <c r="A23" s="86" t="s">
        <v>35</v>
      </c>
      <c r="B23" s="21">
        <v>19</v>
      </c>
      <c r="C23" s="22">
        <v>17</v>
      </c>
      <c r="D23" s="142">
        <f t="shared" si="7"/>
        <v>89.473684210526329</v>
      </c>
      <c r="E23" s="142">
        <f t="shared" si="11"/>
        <v>2</v>
      </c>
      <c r="F23" s="142">
        <f t="shared" si="12"/>
        <v>10.526315789473685</v>
      </c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24"/>
      <c r="R23" s="25">
        <v>2</v>
      </c>
      <c r="S23" s="142">
        <f t="shared" si="16"/>
        <v>100</v>
      </c>
      <c r="T23" s="145"/>
      <c r="U23" s="141"/>
      <c r="V23" s="145"/>
      <c r="W23" s="141"/>
      <c r="X23" s="23">
        <v>4.8</v>
      </c>
      <c r="Y23" s="26">
        <v>4.4000000000000004</v>
      </c>
      <c r="Z23" s="143">
        <f t="shared" si="13"/>
        <v>4.5999999999999996</v>
      </c>
      <c r="AA23" s="97">
        <v>5</v>
      </c>
      <c r="AB23" s="26">
        <v>4.5</v>
      </c>
      <c r="AC23" s="26">
        <v>4.5999999999999996</v>
      </c>
      <c r="AD23" s="26">
        <v>4.5999999999999996</v>
      </c>
      <c r="AE23" s="93">
        <v>4.5</v>
      </c>
      <c r="AF23" s="143">
        <f t="shared" si="9"/>
        <v>4.6399999999999997</v>
      </c>
      <c r="AG23" s="97">
        <v>4.5</v>
      </c>
      <c r="AH23" s="26">
        <v>4.0999999999999996</v>
      </c>
      <c r="AI23" s="26">
        <v>4.9000000000000004</v>
      </c>
      <c r="AJ23" s="26">
        <v>3.9</v>
      </c>
      <c r="AK23" s="99">
        <v>4.3</v>
      </c>
      <c r="AL23" s="144">
        <v>4.7</v>
      </c>
      <c r="AM23" s="143">
        <f t="shared" si="10"/>
        <v>4.3999999999999995</v>
      </c>
    </row>
    <row r="24" spans="1:39" x14ac:dyDescent="0.25">
      <c r="A24" s="86" t="s">
        <v>23</v>
      </c>
      <c r="B24" s="21">
        <v>28</v>
      </c>
      <c r="C24" s="22">
        <v>25</v>
      </c>
      <c r="D24" s="142">
        <f t="shared" si="7"/>
        <v>89.285714285714292</v>
      </c>
      <c r="E24" s="142">
        <f t="shared" si="11"/>
        <v>3</v>
      </c>
      <c r="F24" s="142">
        <f t="shared" si="12"/>
        <v>10.714285714285715</v>
      </c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24"/>
      <c r="R24" s="25">
        <v>3</v>
      </c>
      <c r="S24" s="142">
        <f t="shared" si="16"/>
        <v>100</v>
      </c>
      <c r="T24" s="145"/>
      <c r="U24" s="141"/>
      <c r="V24" s="145"/>
      <c r="W24" s="141"/>
      <c r="X24" s="23">
        <v>5.2</v>
      </c>
      <c r="Y24" s="26">
        <v>4.5999999999999996</v>
      </c>
      <c r="Z24" s="143">
        <f t="shared" si="13"/>
        <v>4.9000000000000004</v>
      </c>
      <c r="AA24" s="97">
        <v>4.3</v>
      </c>
      <c r="AB24" s="26">
        <v>4.5999999999999996</v>
      </c>
      <c r="AC24" s="26">
        <v>4.8</v>
      </c>
      <c r="AD24" s="26">
        <v>4.4000000000000004</v>
      </c>
      <c r="AE24" s="93">
        <v>4.3</v>
      </c>
      <c r="AF24" s="143">
        <f t="shared" si="9"/>
        <v>4.4800000000000004</v>
      </c>
      <c r="AG24" s="97">
        <v>4.8</v>
      </c>
      <c r="AH24" s="26">
        <v>4.5</v>
      </c>
      <c r="AI24" s="26">
        <v>4.9000000000000004</v>
      </c>
      <c r="AJ24" s="26">
        <v>4.0999999999999996</v>
      </c>
      <c r="AK24" s="99">
        <v>4.7</v>
      </c>
      <c r="AL24" s="144">
        <v>4.9000000000000004</v>
      </c>
      <c r="AM24" s="143">
        <f t="shared" si="10"/>
        <v>4.6499999999999995</v>
      </c>
    </row>
    <row r="25" spans="1:39" x14ac:dyDescent="0.25">
      <c r="A25" s="86" t="s">
        <v>24</v>
      </c>
      <c r="B25" s="21">
        <v>25</v>
      </c>
      <c r="C25" s="22">
        <v>21</v>
      </c>
      <c r="D25" s="142">
        <f t="shared" si="7"/>
        <v>84</v>
      </c>
      <c r="E25" s="142">
        <f t="shared" si="11"/>
        <v>4</v>
      </c>
      <c r="F25" s="142">
        <f t="shared" si="12"/>
        <v>16</v>
      </c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24"/>
      <c r="R25" s="25">
        <v>2</v>
      </c>
      <c r="S25" s="142">
        <f t="shared" si="16"/>
        <v>50</v>
      </c>
      <c r="T25" s="25">
        <v>1</v>
      </c>
      <c r="U25" s="142">
        <f t="shared" si="15"/>
        <v>25</v>
      </c>
      <c r="V25" s="25">
        <v>1</v>
      </c>
      <c r="W25" s="142">
        <f t="shared" ref="W25" si="18">(100/E25)*V25</f>
        <v>25</v>
      </c>
      <c r="X25" s="23">
        <v>4.7</v>
      </c>
      <c r="Y25" s="26">
        <v>4.5999999999999996</v>
      </c>
      <c r="Z25" s="143">
        <f t="shared" si="13"/>
        <v>4.6500000000000004</v>
      </c>
      <c r="AA25" s="97">
        <v>3.8</v>
      </c>
      <c r="AB25" s="26">
        <v>4.3</v>
      </c>
      <c r="AC25" s="26">
        <v>4.4000000000000004</v>
      </c>
      <c r="AD25" s="26">
        <v>4.3</v>
      </c>
      <c r="AE25" s="93">
        <v>4.0999999999999996</v>
      </c>
      <c r="AF25" s="143">
        <f>AVERAGE(AA25:AE25)</f>
        <v>4.18</v>
      </c>
      <c r="AG25" s="97">
        <v>4.5999999999999996</v>
      </c>
      <c r="AH25" s="26">
        <v>4.4000000000000004</v>
      </c>
      <c r="AI25" s="26">
        <v>5.2</v>
      </c>
      <c r="AJ25" s="26">
        <v>4.2</v>
      </c>
      <c r="AK25" s="99">
        <v>4.3</v>
      </c>
      <c r="AL25" s="144">
        <v>4.7</v>
      </c>
      <c r="AM25" s="143">
        <f t="shared" si="10"/>
        <v>4.5666666666666664</v>
      </c>
    </row>
    <row r="26" spans="1:39" ht="12" customHeight="1" x14ac:dyDescent="0.25">
      <c r="A26" s="86" t="s">
        <v>39</v>
      </c>
      <c r="B26" s="21">
        <v>9</v>
      </c>
      <c r="C26" s="22">
        <v>7</v>
      </c>
      <c r="D26" s="142">
        <f t="shared" si="7"/>
        <v>77.777777777777771</v>
      </c>
      <c r="E26" s="142">
        <f t="shared" si="11"/>
        <v>2</v>
      </c>
      <c r="F26" s="142">
        <f t="shared" si="12"/>
        <v>22.222222222222221</v>
      </c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24"/>
      <c r="R26" s="25">
        <v>2</v>
      </c>
      <c r="S26" s="142">
        <f t="shared" si="16"/>
        <v>100</v>
      </c>
      <c r="T26" s="25">
        <v>1</v>
      </c>
      <c r="U26" s="142">
        <f t="shared" si="15"/>
        <v>50</v>
      </c>
      <c r="V26" s="145"/>
      <c r="W26" s="141"/>
      <c r="X26" s="23">
        <v>4.83</v>
      </c>
      <c r="Y26" s="26">
        <v>4.72</v>
      </c>
      <c r="Z26" s="143">
        <f t="shared" si="13"/>
        <v>4.7750000000000004</v>
      </c>
      <c r="AA26" s="97">
        <v>4.0999999999999996</v>
      </c>
      <c r="AB26" s="26">
        <v>4.0999999999999996</v>
      </c>
      <c r="AC26" s="26">
        <v>4.0999999999999996</v>
      </c>
      <c r="AD26" s="26">
        <v>4.5</v>
      </c>
      <c r="AE26" s="93">
        <v>4.5999999999999996</v>
      </c>
      <c r="AF26" s="143">
        <f t="shared" si="9"/>
        <v>4.2799999999999994</v>
      </c>
      <c r="AG26" s="97">
        <v>4.9000000000000004</v>
      </c>
      <c r="AH26" s="26">
        <v>4.5</v>
      </c>
      <c r="AI26" s="26">
        <v>4.9000000000000004</v>
      </c>
      <c r="AJ26" s="26">
        <v>4.0999999999999996</v>
      </c>
      <c r="AK26" s="99">
        <v>4.3</v>
      </c>
      <c r="AL26" s="144">
        <v>4.9000000000000004</v>
      </c>
      <c r="AM26" s="143">
        <f t="shared" si="10"/>
        <v>4.6000000000000005</v>
      </c>
    </row>
    <row r="27" spans="1:39" x14ac:dyDescent="0.25">
      <c r="A27" s="86" t="s">
        <v>25</v>
      </c>
      <c r="B27" s="21">
        <v>42</v>
      </c>
      <c r="C27" s="22">
        <v>37</v>
      </c>
      <c r="D27" s="142">
        <f t="shared" si="7"/>
        <v>88.095238095238088</v>
      </c>
      <c r="E27" s="142">
        <f t="shared" si="11"/>
        <v>5</v>
      </c>
      <c r="F27" s="142">
        <f t="shared" si="12"/>
        <v>11.904761904761905</v>
      </c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24"/>
      <c r="R27" s="145"/>
      <c r="S27" s="141"/>
      <c r="T27" s="145"/>
      <c r="U27" s="141"/>
      <c r="V27" s="25">
        <v>2</v>
      </c>
      <c r="W27" s="142">
        <f t="shared" si="17"/>
        <v>40</v>
      </c>
      <c r="X27" s="23">
        <v>4.5999999999999996</v>
      </c>
      <c r="Y27" s="26">
        <v>4.5999999999999996</v>
      </c>
      <c r="Z27" s="143">
        <f t="shared" si="13"/>
        <v>4.5999999999999996</v>
      </c>
      <c r="AA27" s="97">
        <v>4.2</v>
      </c>
      <c r="AB27" s="26">
        <v>4.4000000000000004</v>
      </c>
      <c r="AC27" s="26">
        <v>4.8</v>
      </c>
      <c r="AD27" s="26">
        <v>4.3</v>
      </c>
      <c r="AE27" s="93">
        <v>4.4000000000000004</v>
      </c>
      <c r="AF27" s="143">
        <f t="shared" si="9"/>
        <v>4.42</v>
      </c>
      <c r="AG27" s="97">
        <v>4.3</v>
      </c>
      <c r="AH27" s="26">
        <v>3.7</v>
      </c>
      <c r="AI27" s="26">
        <v>4.5</v>
      </c>
      <c r="AJ27" s="26">
        <v>3.8</v>
      </c>
      <c r="AK27" s="99">
        <v>4.0999999999999996</v>
      </c>
      <c r="AL27" s="144">
        <v>3.9</v>
      </c>
      <c r="AM27" s="143">
        <f t="shared" si="10"/>
        <v>4.05</v>
      </c>
    </row>
    <row r="28" spans="1:39" x14ac:dyDescent="0.25">
      <c r="A28" s="86" t="s">
        <v>26</v>
      </c>
      <c r="B28" s="21">
        <v>31</v>
      </c>
      <c r="C28" s="22">
        <v>31</v>
      </c>
      <c r="D28" s="142">
        <f t="shared" si="7"/>
        <v>100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24"/>
      <c r="R28" s="145"/>
      <c r="S28" s="141"/>
      <c r="T28" s="145"/>
      <c r="U28" s="141"/>
      <c r="V28" s="145"/>
      <c r="W28" s="141"/>
      <c r="X28" s="23">
        <v>4.7</v>
      </c>
      <c r="Y28" s="26">
        <v>4.5999999999999996</v>
      </c>
      <c r="Z28" s="143">
        <f t="shared" si="13"/>
        <v>4.6500000000000004</v>
      </c>
      <c r="AA28" s="97">
        <v>4.5999999999999996</v>
      </c>
      <c r="AB28" s="26">
        <v>4.7</v>
      </c>
      <c r="AC28" s="26">
        <v>4.5999999999999996</v>
      </c>
      <c r="AD28" s="26">
        <v>4.9000000000000004</v>
      </c>
      <c r="AE28" s="93">
        <v>4.8</v>
      </c>
      <c r="AF28" s="143">
        <f t="shared" si="9"/>
        <v>4.7200000000000006</v>
      </c>
      <c r="AG28" s="97">
        <v>4.9000000000000004</v>
      </c>
      <c r="AH28" s="26">
        <v>4.5</v>
      </c>
      <c r="AI28" s="26">
        <v>4.5999999999999996</v>
      </c>
      <c r="AJ28" s="26">
        <v>4.4000000000000004</v>
      </c>
      <c r="AK28" s="99">
        <v>4.8</v>
      </c>
      <c r="AL28" s="144">
        <v>4.4000000000000004</v>
      </c>
      <c r="AM28" s="143">
        <f t="shared" si="10"/>
        <v>4.6000000000000005</v>
      </c>
    </row>
    <row r="29" spans="1:39" x14ac:dyDescent="0.25">
      <c r="A29" s="86" t="s">
        <v>27</v>
      </c>
      <c r="B29" s="21">
        <v>16</v>
      </c>
      <c r="C29" s="22">
        <v>15</v>
      </c>
      <c r="D29" s="142">
        <f t="shared" si="7"/>
        <v>93.75</v>
      </c>
      <c r="E29" s="142">
        <f t="shared" si="11"/>
        <v>1</v>
      </c>
      <c r="F29" s="142">
        <f t="shared" si="12"/>
        <v>6.25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24"/>
      <c r="R29" s="25">
        <v>1</v>
      </c>
      <c r="S29" s="142">
        <f t="shared" si="16"/>
        <v>100</v>
      </c>
      <c r="T29" s="145"/>
      <c r="U29" s="141"/>
      <c r="V29" s="145"/>
      <c r="W29" s="141"/>
      <c r="X29" s="23">
        <v>4.5999999999999996</v>
      </c>
      <c r="Y29" s="26">
        <v>5</v>
      </c>
      <c r="Z29" s="143">
        <f t="shared" si="13"/>
        <v>4.8</v>
      </c>
      <c r="AA29" s="97">
        <v>4.8</v>
      </c>
      <c r="AB29" s="26">
        <v>4.5</v>
      </c>
      <c r="AC29" s="26">
        <v>4.5999999999999996</v>
      </c>
      <c r="AD29" s="26">
        <v>4.5999999999999996</v>
      </c>
      <c r="AE29" s="93">
        <v>4.5</v>
      </c>
      <c r="AF29" s="143">
        <f t="shared" si="9"/>
        <v>4.5999999999999996</v>
      </c>
      <c r="AG29" s="97">
        <v>4.5</v>
      </c>
      <c r="AH29" s="26">
        <v>4</v>
      </c>
      <c r="AI29" s="26">
        <v>4.8</v>
      </c>
      <c r="AJ29" s="26">
        <v>4</v>
      </c>
      <c r="AK29" s="99">
        <v>4.5</v>
      </c>
      <c r="AL29" s="144">
        <v>4.5999999999999996</v>
      </c>
      <c r="AM29" s="143">
        <f t="shared" si="10"/>
        <v>4.3999999999999995</v>
      </c>
    </row>
    <row r="30" spans="1:39" x14ac:dyDescent="0.25">
      <c r="A30" s="86" t="s">
        <v>28</v>
      </c>
      <c r="B30" s="21">
        <v>93</v>
      </c>
      <c r="C30" s="22">
        <v>81</v>
      </c>
      <c r="D30" s="142">
        <f t="shared" si="7"/>
        <v>87.096774193548384</v>
      </c>
      <c r="E30" s="142">
        <f t="shared" si="11"/>
        <v>12</v>
      </c>
      <c r="F30" s="142">
        <f t="shared" si="12"/>
        <v>12.903225806451612</v>
      </c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24"/>
      <c r="R30" s="25">
        <v>5</v>
      </c>
      <c r="S30" s="142">
        <f t="shared" si="16"/>
        <v>41.666666666666671</v>
      </c>
      <c r="T30" s="145"/>
      <c r="U30" s="141"/>
      <c r="V30" s="25">
        <v>2</v>
      </c>
      <c r="W30" s="142">
        <f t="shared" si="17"/>
        <v>16.666666666666668</v>
      </c>
      <c r="X30" s="23">
        <v>4.5999999999999996</v>
      </c>
      <c r="Y30" s="26">
        <v>4.5</v>
      </c>
      <c r="Z30" s="143">
        <f t="shared" si="13"/>
        <v>4.55</v>
      </c>
      <c r="AA30" s="97">
        <v>4.4000000000000004</v>
      </c>
      <c r="AB30" s="26">
        <v>4.8</v>
      </c>
      <c r="AC30" s="26">
        <v>4.3</v>
      </c>
      <c r="AD30" s="26">
        <v>4.7</v>
      </c>
      <c r="AE30" s="93">
        <v>4.5999999999999996</v>
      </c>
      <c r="AF30" s="143">
        <f t="shared" si="9"/>
        <v>4.5599999999999996</v>
      </c>
      <c r="AG30" s="97">
        <v>4.5999999999999996</v>
      </c>
      <c r="AH30" s="26">
        <v>4.0999999999999996</v>
      </c>
      <c r="AI30" s="26">
        <v>4.9000000000000004</v>
      </c>
      <c r="AJ30" s="26">
        <v>3.9</v>
      </c>
      <c r="AK30" s="99">
        <v>4.5999999999999996</v>
      </c>
      <c r="AL30" s="144">
        <v>4.0999999999999996</v>
      </c>
      <c r="AM30" s="143">
        <f t="shared" si="10"/>
        <v>4.3666666666666671</v>
      </c>
    </row>
    <row r="31" spans="1:39" x14ac:dyDescent="0.25">
      <c r="A31" s="86" t="s">
        <v>29</v>
      </c>
      <c r="B31" s="21">
        <v>55</v>
      </c>
      <c r="C31" s="22">
        <v>52</v>
      </c>
      <c r="D31" s="142">
        <f t="shared" si="7"/>
        <v>94.545454545454547</v>
      </c>
      <c r="E31" s="142">
        <f t="shared" si="11"/>
        <v>3</v>
      </c>
      <c r="F31" s="142">
        <f t="shared" si="12"/>
        <v>5.4545454545454541</v>
      </c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24"/>
      <c r="R31" s="25">
        <v>3</v>
      </c>
      <c r="S31" s="142">
        <f t="shared" si="16"/>
        <v>100</v>
      </c>
      <c r="T31" s="145"/>
      <c r="U31" s="141"/>
      <c r="V31" s="145"/>
      <c r="W31" s="141"/>
      <c r="X31" s="23">
        <v>4.8</v>
      </c>
      <c r="Y31" s="148"/>
      <c r="Z31" s="143">
        <f t="shared" si="13"/>
        <v>4.8</v>
      </c>
      <c r="AA31" s="97">
        <v>4.8</v>
      </c>
      <c r="AB31" s="26">
        <v>4.5999999999999996</v>
      </c>
      <c r="AC31" s="26">
        <v>5</v>
      </c>
      <c r="AD31" s="26">
        <v>4.5999999999999996</v>
      </c>
      <c r="AE31" s="93">
        <v>4.0999999999999996</v>
      </c>
      <c r="AF31" s="143">
        <f t="shared" si="9"/>
        <v>4.62</v>
      </c>
      <c r="AG31" s="97">
        <v>4.9000000000000004</v>
      </c>
      <c r="AH31" s="26">
        <v>4.4000000000000004</v>
      </c>
      <c r="AI31" s="26">
        <v>5.2</v>
      </c>
      <c r="AJ31" s="26">
        <v>4.2</v>
      </c>
      <c r="AK31" s="99">
        <v>5</v>
      </c>
      <c r="AL31" s="144">
        <v>5</v>
      </c>
      <c r="AM31" s="143">
        <f t="shared" si="10"/>
        <v>4.7833333333333332</v>
      </c>
    </row>
    <row r="32" spans="1:39" x14ac:dyDescent="0.25">
      <c r="A32" s="10" t="s">
        <v>30</v>
      </c>
      <c r="B32" s="157">
        <f>SUM(B8:B31)</f>
        <v>654</v>
      </c>
      <c r="C32" s="157">
        <f>SUM(C8:C31)</f>
        <v>598</v>
      </c>
      <c r="D32" s="155">
        <f>(100/B32)*C32</f>
        <v>91.437308868501518</v>
      </c>
      <c r="E32" s="159">
        <f>SUM(E8:E31)</f>
        <v>56</v>
      </c>
      <c r="F32" s="155">
        <f>(100/B32)*E32</f>
        <v>8.5626911314984699</v>
      </c>
      <c r="G32" s="146"/>
      <c r="H32" s="146"/>
      <c r="I32" s="147"/>
      <c r="J32" s="146"/>
      <c r="K32" s="147"/>
      <c r="L32" s="146"/>
      <c r="M32" s="146"/>
      <c r="N32" s="147"/>
      <c r="O32" s="146"/>
      <c r="P32" s="147"/>
      <c r="Q32" s="9"/>
      <c r="R32" s="157">
        <f>SUM(R8:R31)</f>
        <v>34</v>
      </c>
      <c r="S32" s="158">
        <f>(100/E32)*R32</f>
        <v>60.714285714285715</v>
      </c>
      <c r="T32" s="157">
        <f>SUM(T8:T31)</f>
        <v>6</v>
      </c>
      <c r="U32" s="143">
        <f>(100/E32)*T32</f>
        <v>10.714285714285715</v>
      </c>
      <c r="V32" s="157">
        <f>SUM(V8:V31)</f>
        <v>7</v>
      </c>
      <c r="W32" s="158">
        <f>(100/E32)*V32</f>
        <v>12.5</v>
      </c>
      <c r="X32" s="17">
        <f t="shared" ref="X32:Y32" si="19">AVERAGE(X8:X31)</f>
        <v>4.8520833333333329</v>
      </c>
      <c r="Y32" s="17">
        <f t="shared" si="19"/>
        <v>4.7165217391304344</v>
      </c>
      <c r="Z32" s="160">
        <f>AVERAGE(X31:Y32)</f>
        <v>4.7895350241545893</v>
      </c>
      <c r="AA32" s="27">
        <f>AVERAGE(AA8:AA31)</f>
        <v>4.4916666666666663</v>
      </c>
      <c r="AB32" s="27">
        <f>AVERAGE(AB8:AB31)</f>
        <v>4.6083333333333325</v>
      </c>
      <c r="AC32" s="27">
        <f>AVERAGE(AC8:AC31)</f>
        <v>4.6999999999999993</v>
      </c>
      <c r="AD32" s="27">
        <f>AVERAGE(AD8:AD31)</f>
        <v>4.4916666666666663</v>
      </c>
      <c r="AE32" s="27">
        <f>AVERAGE(AE8:AE31)</f>
        <v>4.5166666666666657</v>
      </c>
      <c r="AF32" s="17">
        <f>AVERAGE(AA32:AD32)</f>
        <v>4.5729166666666661</v>
      </c>
      <c r="AG32" s="27">
        <f t="shared" ref="AG32:AL32" si="20">AVERAGE(AG8:AG31)</f>
        <v>4.7041666666666666</v>
      </c>
      <c r="AH32" s="27">
        <f t="shared" si="20"/>
        <v>4.270833333333333</v>
      </c>
      <c r="AI32" s="27">
        <f t="shared" si="20"/>
        <v>4.9541666666666675</v>
      </c>
      <c r="AJ32" s="27">
        <f t="shared" si="20"/>
        <v>4.0458333333333334</v>
      </c>
      <c r="AK32" s="27">
        <f t="shared" si="20"/>
        <v>4.5083333333333329</v>
      </c>
      <c r="AL32" s="27">
        <f t="shared" si="20"/>
        <v>4.6375000000000011</v>
      </c>
      <c r="AM32" s="156">
        <f t="shared" si="10"/>
        <v>4.5201388888888898</v>
      </c>
    </row>
  </sheetData>
  <sheetProtection algorithmName="SHA-512" hashValue="36MhjgWMEInNbkhrN8PX8mvO1p6UQ8z9lDCe+1fojgqSHVZuMBCRIJf0E5TBMU5t10RCufHjk8YcMYmySPEQ4A==" saltValue="ODnh+AHYZTvTJcJ3qGaKrQ==" spinCount="100000" sheet="1" objects="1" scenarios="1"/>
  <phoneticPr fontId="9" type="noConversion"/>
  <pageMargins left="0.39370078740157483" right="0.39370078740157483" top="0.59055118110236227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0"/>
  <sheetViews>
    <sheetView zoomScale="115" zoomScaleNormal="115" workbookViewId="0">
      <pane ySplit="7" topLeftCell="A14" activePane="bottomLeft" state="frozen"/>
      <selection activeCell="Y10" sqref="Y10"/>
      <selection pane="bottomLeft" activeCell="A13" sqref="A13"/>
    </sheetView>
  </sheetViews>
  <sheetFormatPr baseColWidth="10" defaultRowHeight="13.2" x14ac:dyDescent="0.25"/>
  <cols>
    <col min="1" max="1" width="13.33203125" customWidth="1"/>
    <col min="2" max="3" width="4.6640625" customWidth="1"/>
    <col min="4" max="4" width="5" customWidth="1"/>
    <col min="5" max="15" width="4.6640625" customWidth="1"/>
    <col min="16" max="16" width="5.33203125" customWidth="1"/>
    <col min="17" max="25" width="4.6640625" customWidth="1"/>
    <col min="26" max="26" width="4.44140625" customWidth="1"/>
    <col min="27" max="28" width="4.6640625" customWidth="1"/>
    <col min="29" max="29" width="4.33203125" customWidth="1"/>
    <col min="30" max="30" width="4.6640625" customWidth="1"/>
    <col min="31" max="31" width="4.77734375" customWidth="1"/>
    <col min="32" max="32" width="6.5546875" customWidth="1"/>
    <col min="33" max="38" width="5" customWidth="1"/>
    <col min="39" max="39" width="6.44140625" customWidth="1"/>
  </cols>
  <sheetData>
    <row r="1" spans="1:39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9" x14ac:dyDescent="0.25">
      <c r="A2" s="1" t="s">
        <v>80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9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9" ht="15.6" x14ac:dyDescent="0.3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9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9" ht="13.8" thickBot="1" x14ac:dyDescent="0.3">
      <c r="A6" s="7" t="s">
        <v>56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9" ht="129.75" customHeight="1" x14ac:dyDescent="0.25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90</v>
      </c>
      <c r="J7" s="14" t="s">
        <v>9</v>
      </c>
      <c r="K7" s="14" t="s">
        <v>7</v>
      </c>
      <c r="L7" s="12" t="s">
        <v>89</v>
      </c>
      <c r="M7" s="14" t="s">
        <v>4</v>
      </c>
      <c r="N7" s="14" t="s">
        <v>91</v>
      </c>
      <c r="O7" s="13" t="s">
        <v>12</v>
      </c>
      <c r="P7" s="14" t="s">
        <v>7</v>
      </c>
      <c r="Q7" s="16" t="s">
        <v>6</v>
      </c>
      <c r="R7" s="14" t="s">
        <v>84</v>
      </c>
      <c r="S7" s="14" t="s">
        <v>7</v>
      </c>
      <c r="T7" s="14" t="s">
        <v>102</v>
      </c>
      <c r="U7" s="14" t="s">
        <v>7</v>
      </c>
      <c r="V7" s="14" t="s">
        <v>105</v>
      </c>
      <c r="W7" s="14" t="s">
        <v>7</v>
      </c>
      <c r="X7" s="14" t="s">
        <v>85</v>
      </c>
      <c r="Y7" s="14" t="s">
        <v>86</v>
      </c>
      <c r="Z7" s="13" t="s">
        <v>87</v>
      </c>
      <c r="AA7" s="94" t="s">
        <v>122</v>
      </c>
      <c r="AB7" s="94" t="s">
        <v>123</v>
      </c>
      <c r="AC7" s="94" t="s">
        <v>124</v>
      </c>
      <c r="AD7" s="94" t="s">
        <v>125</v>
      </c>
      <c r="AE7" s="94" t="s">
        <v>126</v>
      </c>
      <c r="AF7" s="96" t="s">
        <v>88</v>
      </c>
      <c r="AG7" s="94" t="s">
        <v>122</v>
      </c>
      <c r="AH7" s="94" t="s">
        <v>123</v>
      </c>
      <c r="AI7" s="94" t="s">
        <v>124</v>
      </c>
      <c r="AJ7" s="94" t="s">
        <v>125</v>
      </c>
      <c r="AK7" s="94" t="s">
        <v>126</v>
      </c>
      <c r="AL7" s="95" t="s">
        <v>127</v>
      </c>
      <c r="AM7" s="96" t="s">
        <v>92</v>
      </c>
    </row>
    <row r="8" spans="1:39" x14ac:dyDescent="0.25">
      <c r="A8" s="86" t="s">
        <v>79</v>
      </c>
      <c r="B8" s="21">
        <v>30</v>
      </c>
      <c r="C8" s="22">
        <v>25</v>
      </c>
      <c r="D8" s="142">
        <f t="shared" ref="D8:D13" si="0">SUM(100/B8)*C8</f>
        <v>83.333333333333343</v>
      </c>
      <c r="E8" s="142">
        <f t="shared" ref="E8:E13" si="1">B8-C8</f>
        <v>5</v>
      </c>
      <c r="F8" s="142">
        <f t="shared" ref="F8:F13" si="2">SUM(100/B8)*E8</f>
        <v>16.666666666666668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24"/>
      <c r="R8" s="25">
        <v>2</v>
      </c>
      <c r="S8" s="142">
        <f t="shared" ref="S8:S15" si="3">(100/E8)*R8</f>
        <v>40</v>
      </c>
      <c r="T8" s="145"/>
      <c r="U8" s="141"/>
      <c r="V8" s="25">
        <v>3</v>
      </c>
      <c r="W8" s="142">
        <f t="shared" ref="W8:W16" si="4">(100/E8)*V8</f>
        <v>60</v>
      </c>
      <c r="X8" s="23">
        <v>5.0999999999999996</v>
      </c>
      <c r="Y8" s="26">
        <v>4.7</v>
      </c>
      <c r="Z8" s="143">
        <f t="shared" ref="Z8:Z13" si="5">AVERAGE(X8:Y8)</f>
        <v>4.9000000000000004</v>
      </c>
      <c r="AA8" s="97">
        <v>4.4000000000000004</v>
      </c>
      <c r="AB8" s="26">
        <v>4.7</v>
      </c>
      <c r="AC8" s="26">
        <v>4.0999999999999996</v>
      </c>
      <c r="AD8" s="26">
        <v>4.4000000000000004</v>
      </c>
      <c r="AE8" s="93">
        <v>4.5999999999999996</v>
      </c>
      <c r="AF8" s="143">
        <f>AVERAGE(AA8:AE8)</f>
        <v>4.4400000000000004</v>
      </c>
      <c r="AG8" s="97">
        <v>4.4000000000000004</v>
      </c>
      <c r="AH8" s="26">
        <v>4.3</v>
      </c>
      <c r="AI8" s="26">
        <v>4.9000000000000004</v>
      </c>
      <c r="AJ8" s="26">
        <v>4</v>
      </c>
      <c r="AK8" s="99">
        <v>4.3</v>
      </c>
      <c r="AL8" s="144">
        <v>4.8</v>
      </c>
      <c r="AM8" s="143">
        <f>AVERAGE(AG8:AL8)</f>
        <v>4.45</v>
      </c>
    </row>
    <row r="9" spans="1:39" x14ac:dyDescent="0.25">
      <c r="A9" s="86" t="s">
        <v>83</v>
      </c>
      <c r="B9" s="21">
        <v>21</v>
      </c>
      <c r="C9" s="22">
        <v>21</v>
      </c>
      <c r="D9" s="142">
        <f t="shared" si="0"/>
        <v>100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24"/>
      <c r="R9" s="145"/>
      <c r="S9" s="141"/>
      <c r="T9" s="145"/>
      <c r="U9" s="141"/>
      <c r="V9" s="145"/>
      <c r="W9" s="141"/>
      <c r="X9" s="23">
        <v>5</v>
      </c>
      <c r="Y9" s="26">
        <v>5</v>
      </c>
      <c r="Z9" s="143">
        <f t="shared" si="5"/>
        <v>5</v>
      </c>
      <c r="AA9" s="97">
        <v>4.4000000000000004</v>
      </c>
      <c r="AB9" s="26">
        <v>4.5</v>
      </c>
      <c r="AC9" s="26">
        <v>5.0999999999999996</v>
      </c>
      <c r="AD9" s="26">
        <v>4.8</v>
      </c>
      <c r="AE9" s="93">
        <v>4.9000000000000004</v>
      </c>
      <c r="AF9" s="143">
        <f t="shared" ref="AF9:AF18" si="6">AVERAGE(AA9:AE9)</f>
        <v>4.74</v>
      </c>
      <c r="AG9" s="97">
        <v>4.8</v>
      </c>
      <c r="AH9" s="26">
        <v>4.5999999999999996</v>
      </c>
      <c r="AI9" s="26">
        <v>5.2</v>
      </c>
      <c r="AJ9" s="26">
        <v>5</v>
      </c>
      <c r="AK9" s="99">
        <v>5.0999999999999996</v>
      </c>
      <c r="AL9" s="144">
        <v>5.2</v>
      </c>
      <c r="AM9" s="143">
        <f t="shared" ref="AM9:AM18" si="7">AVERAGE(AG9:AL9)</f>
        <v>4.9833333333333325</v>
      </c>
    </row>
    <row r="10" spans="1:39" x14ac:dyDescent="0.25">
      <c r="A10" s="86" t="s">
        <v>17</v>
      </c>
      <c r="B10" s="21">
        <v>10</v>
      </c>
      <c r="C10" s="22">
        <v>10</v>
      </c>
      <c r="D10" s="142">
        <f t="shared" si="0"/>
        <v>100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24"/>
      <c r="R10" s="145"/>
      <c r="S10" s="141"/>
      <c r="T10" s="145"/>
      <c r="U10" s="141"/>
      <c r="V10" s="145"/>
      <c r="W10" s="141"/>
      <c r="X10" s="23">
        <v>4.8</v>
      </c>
      <c r="Y10" s="26">
        <v>4.9000000000000004</v>
      </c>
      <c r="Z10" s="143">
        <f t="shared" si="5"/>
        <v>4.8499999999999996</v>
      </c>
      <c r="AA10" s="97">
        <v>4.9000000000000004</v>
      </c>
      <c r="AB10" s="26">
        <v>5</v>
      </c>
      <c r="AC10" s="26">
        <v>4.5999999999999996</v>
      </c>
      <c r="AD10" s="26">
        <v>4.8</v>
      </c>
      <c r="AE10" s="93">
        <v>4.8</v>
      </c>
      <c r="AF10" s="143">
        <f t="shared" si="6"/>
        <v>4.82</v>
      </c>
      <c r="AG10" s="97">
        <v>4.8</v>
      </c>
      <c r="AH10" s="26">
        <v>5</v>
      </c>
      <c r="AI10" s="26">
        <v>4.8</v>
      </c>
      <c r="AJ10" s="26">
        <v>4.8</v>
      </c>
      <c r="AK10" s="99">
        <v>4.9000000000000004</v>
      </c>
      <c r="AL10" s="144">
        <v>4.8</v>
      </c>
      <c r="AM10" s="143">
        <f t="shared" si="7"/>
        <v>4.8500000000000005</v>
      </c>
    </row>
    <row r="11" spans="1:39" x14ac:dyDescent="0.25">
      <c r="A11" s="86" t="s">
        <v>18</v>
      </c>
      <c r="B11" s="21">
        <v>2</v>
      </c>
      <c r="C11" s="22">
        <v>2</v>
      </c>
      <c r="D11" s="142">
        <f t="shared" si="0"/>
        <v>100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24"/>
      <c r="R11" s="145"/>
      <c r="S11" s="141"/>
      <c r="T11" s="145"/>
      <c r="U11" s="141"/>
      <c r="V11" s="145"/>
      <c r="W11" s="141"/>
      <c r="X11" s="23">
        <v>4.5</v>
      </c>
      <c r="Y11" s="26">
        <v>5</v>
      </c>
      <c r="Z11" s="143">
        <f t="shared" si="5"/>
        <v>4.75</v>
      </c>
      <c r="AA11" s="97">
        <v>5.5</v>
      </c>
      <c r="AB11" s="26">
        <v>4.5</v>
      </c>
      <c r="AC11" s="26">
        <v>3.5</v>
      </c>
      <c r="AD11" s="26">
        <v>4.8</v>
      </c>
      <c r="AE11" s="93">
        <v>4.8</v>
      </c>
      <c r="AF11" s="143">
        <f t="shared" si="6"/>
        <v>4.62</v>
      </c>
      <c r="AG11" s="97">
        <v>4</v>
      </c>
      <c r="AH11" s="26">
        <v>4</v>
      </c>
      <c r="AI11" s="26">
        <v>4.5</v>
      </c>
      <c r="AJ11" s="26">
        <v>4</v>
      </c>
      <c r="AK11" s="99">
        <v>4.3</v>
      </c>
      <c r="AL11" s="144">
        <v>5.3</v>
      </c>
      <c r="AM11" s="143">
        <f t="shared" si="7"/>
        <v>4.3500000000000005</v>
      </c>
    </row>
    <row r="12" spans="1:39" x14ac:dyDescent="0.25">
      <c r="A12" s="86" t="s">
        <v>20</v>
      </c>
      <c r="B12" s="21">
        <v>3</v>
      </c>
      <c r="C12" s="22">
        <v>3</v>
      </c>
      <c r="D12" s="142">
        <f t="shared" si="0"/>
        <v>100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24"/>
      <c r="R12" s="145"/>
      <c r="S12" s="141"/>
      <c r="T12" s="145"/>
      <c r="U12" s="141"/>
      <c r="V12" s="145"/>
      <c r="W12" s="141"/>
      <c r="X12" s="23">
        <v>5</v>
      </c>
      <c r="Y12" s="26">
        <v>5</v>
      </c>
      <c r="Z12" s="143">
        <f t="shared" si="5"/>
        <v>5</v>
      </c>
      <c r="AA12" s="97">
        <v>4.7</v>
      </c>
      <c r="AB12" s="26">
        <v>4.7</v>
      </c>
      <c r="AC12" s="26">
        <v>4.8</v>
      </c>
      <c r="AD12" s="26">
        <v>4.3</v>
      </c>
      <c r="AE12" s="93">
        <v>4.5</v>
      </c>
      <c r="AF12" s="143">
        <f t="shared" si="6"/>
        <v>4.5999999999999996</v>
      </c>
      <c r="AG12" s="97">
        <v>4</v>
      </c>
      <c r="AH12" s="26">
        <v>4.5</v>
      </c>
      <c r="AI12" s="26">
        <v>4.7</v>
      </c>
      <c r="AJ12" s="26">
        <v>3.7</v>
      </c>
      <c r="AK12" s="99">
        <v>4.5</v>
      </c>
      <c r="AL12" s="144">
        <v>4.7</v>
      </c>
      <c r="AM12" s="143">
        <f t="shared" si="7"/>
        <v>4.3499999999999996</v>
      </c>
    </row>
    <row r="13" spans="1:39" x14ac:dyDescent="0.25">
      <c r="A13" s="86" t="s">
        <v>21</v>
      </c>
      <c r="B13" s="21">
        <v>26</v>
      </c>
      <c r="C13" s="22">
        <v>25</v>
      </c>
      <c r="D13" s="142">
        <f t="shared" si="0"/>
        <v>96.15384615384616</v>
      </c>
      <c r="E13" s="142">
        <f t="shared" si="1"/>
        <v>1</v>
      </c>
      <c r="F13" s="142">
        <f t="shared" si="2"/>
        <v>3.8461538461538463</v>
      </c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24"/>
      <c r="R13" s="25">
        <v>1</v>
      </c>
      <c r="S13" s="142">
        <f t="shared" si="3"/>
        <v>100</v>
      </c>
      <c r="T13" s="145"/>
      <c r="U13" s="141"/>
      <c r="V13" s="145"/>
      <c r="W13" s="141"/>
      <c r="X13" s="23">
        <v>5.3</v>
      </c>
      <c r="Y13" s="26">
        <v>4.8</v>
      </c>
      <c r="Z13" s="143">
        <f t="shared" si="5"/>
        <v>5.05</v>
      </c>
      <c r="AA13" s="97">
        <v>4.2</v>
      </c>
      <c r="AB13" s="26">
        <v>4.8</v>
      </c>
      <c r="AC13" s="26">
        <v>5</v>
      </c>
      <c r="AD13" s="26">
        <v>4.0999999999999996</v>
      </c>
      <c r="AE13" s="93">
        <v>4.0999999999999996</v>
      </c>
      <c r="AF13" s="143">
        <f>AVERAGE(AA13:AE13)</f>
        <v>4.4400000000000004</v>
      </c>
      <c r="AG13" s="97">
        <v>4.8</v>
      </c>
      <c r="AH13" s="26">
        <v>4.8</v>
      </c>
      <c r="AI13" s="26">
        <v>5.0999999999999996</v>
      </c>
      <c r="AJ13" s="26">
        <v>4.3</v>
      </c>
      <c r="AK13" s="99">
        <v>4.5</v>
      </c>
      <c r="AL13" s="144">
        <v>4.9000000000000004</v>
      </c>
      <c r="AM13" s="143">
        <f t="shared" si="7"/>
        <v>4.7333333333333334</v>
      </c>
    </row>
    <row r="14" spans="1:39" x14ac:dyDescent="0.25">
      <c r="A14" s="86" t="s">
        <v>35</v>
      </c>
      <c r="B14" s="21">
        <v>2</v>
      </c>
      <c r="C14" s="22">
        <v>2</v>
      </c>
      <c r="D14" s="142">
        <f t="shared" ref="D14" si="8">SUM(100/B14)*C14</f>
        <v>100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24"/>
      <c r="R14" s="145"/>
      <c r="S14" s="141"/>
      <c r="T14" s="145"/>
      <c r="U14" s="141"/>
      <c r="V14" s="145"/>
      <c r="W14" s="141"/>
      <c r="X14" s="23">
        <v>5.3</v>
      </c>
      <c r="Y14" s="26">
        <v>4.5</v>
      </c>
      <c r="Z14" s="143">
        <f t="shared" ref="Z14" si="9">AVERAGE(X14:Y14)</f>
        <v>4.9000000000000004</v>
      </c>
      <c r="AA14" s="97">
        <v>5.3</v>
      </c>
      <c r="AB14" s="26">
        <v>4.8</v>
      </c>
      <c r="AC14" s="26">
        <v>5</v>
      </c>
      <c r="AD14" s="26">
        <v>4.8</v>
      </c>
      <c r="AE14" s="93">
        <v>4.3</v>
      </c>
      <c r="AF14" s="143">
        <f t="shared" si="6"/>
        <v>4.84</v>
      </c>
      <c r="AG14" s="97">
        <v>4.5</v>
      </c>
      <c r="AH14" s="26">
        <v>5</v>
      </c>
      <c r="AI14" s="26">
        <v>5</v>
      </c>
      <c r="AJ14" s="26">
        <v>4.8</v>
      </c>
      <c r="AK14" s="99">
        <v>4.5</v>
      </c>
      <c r="AL14" s="144">
        <v>4.8</v>
      </c>
      <c r="AM14" s="143">
        <f t="shared" si="7"/>
        <v>4.7666666666666666</v>
      </c>
    </row>
    <row r="15" spans="1:39" x14ac:dyDescent="0.25">
      <c r="A15" s="86" t="s">
        <v>24</v>
      </c>
      <c r="B15" s="21">
        <v>4</v>
      </c>
      <c r="C15" s="22">
        <v>3</v>
      </c>
      <c r="D15" s="142">
        <f t="shared" ref="D15:D19" si="10">SUM(100/B15)*C15</f>
        <v>75</v>
      </c>
      <c r="E15" s="142">
        <f t="shared" ref="E15:E19" si="11">B15-C15</f>
        <v>1</v>
      </c>
      <c r="F15" s="142">
        <f t="shared" ref="F15:F19" si="12">SUM(100/B15)*E15</f>
        <v>25</v>
      </c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24"/>
      <c r="R15" s="25">
        <v>1</v>
      </c>
      <c r="S15" s="142">
        <f t="shared" si="3"/>
        <v>100</v>
      </c>
      <c r="T15" s="145"/>
      <c r="U15" s="141"/>
      <c r="V15" s="145"/>
      <c r="W15" s="141"/>
      <c r="X15" s="23">
        <v>4.9000000000000004</v>
      </c>
      <c r="Y15" s="26">
        <v>4.8</v>
      </c>
      <c r="Z15" s="143">
        <f t="shared" ref="Z15:Z19" si="13">AVERAGE(X15:Y15)</f>
        <v>4.8499999999999996</v>
      </c>
      <c r="AA15" s="97">
        <v>4.4000000000000004</v>
      </c>
      <c r="AB15" s="26">
        <v>4.3</v>
      </c>
      <c r="AC15" s="26">
        <v>4</v>
      </c>
      <c r="AD15" s="26">
        <v>4.8</v>
      </c>
      <c r="AE15" s="93">
        <v>4.8</v>
      </c>
      <c r="AF15" s="143">
        <f t="shared" si="6"/>
        <v>4.46</v>
      </c>
      <c r="AG15" s="97">
        <v>4.8</v>
      </c>
      <c r="AH15" s="26">
        <v>5.0999999999999996</v>
      </c>
      <c r="AI15" s="26">
        <v>4.9000000000000004</v>
      </c>
      <c r="AJ15" s="26">
        <v>5.0999999999999996</v>
      </c>
      <c r="AK15" s="99">
        <v>5.4</v>
      </c>
      <c r="AL15" s="144">
        <v>4.9000000000000004</v>
      </c>
      <c r="AM15" s="143">
        <f t="shared" si="7"/>
        <v>5.0333333333333323</v>
      </c>
    </row>
    <row r="16" spans="1:39" x14ac:dyDescent="0.25">
      <c r="A16" s="86" t="s">
        <v>25</v>
      </c>
      <c r="B16" s="21">
        <v>6</v>
      </c>
      <c r="C16" s="22">
        <v>5</v>
      </c>
      <c r="D16" s="142">
        <f t="shared" si="10"/>
        <v>83.333333333333343</v>
      </c>
      <c r="E16" s="142">
        <f t="shared" si="11"/>
        <v>1</v>
      </c>
      <c r="F16" s="142">
        <f t="shared" si="12"/>
        <v>16.666666666666668</v>
      </c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24"/>
      <c r="R16" s="145"/>
      <c r="S16" s="141"/>
      <c r="T16" s="145"/>
      <c r="U16" s="141"/>
      <c r="V16" s="25">
        <v>1</v>
      </c>
      <c r="W16" s="142">
        <f t="shared" si="4"/>
        <v>100</v>
      </c>
      <c r="X16" s="23">
        <v>4.7</v>
      </c>
      <c r="Y16" s="26">
        <v>4.7</v>
      </c>
      <c r="Z16" s="143">
        <f t="shared" si="13"/>
        <v>4.7</v>
      </c>
      <c r="AA16" s="97">
        <v>4.5999999999999996</v>
      </c>
      <c r="AB16" s="26">
        <v>4.2</v>
      </c>
      <c r="AC16" s="26">
        <v>4.5999999999999996</v>
      </c>
      <c r="AD16" s="26">
        <v>4.3</v>
      </c>
      <c r="AE16" s="93">
        <v>4.3</v>
      </c>
      <c r="AF16" s="143">
        <f t="shared" si="6"/>
        <v>4.4000000000000004</v>
      </c>
      <c r="AG16" s="97">
        <v>4.0999999999999996</v>
      </c>
      <c r="AH16" s="26">
        <v>4.2</v>
      </c>
      <c r="AI16" s="26">
        <v>5</v>
      </c>
      <c r="AJ16" s="26">
        <v>4.4000000000000004</v>
      </c>
      <c r="AK16" s="99">
        <v>4.5</v>
      </c>
      <c r="AL16" s="144">
        <v>4.0999999999999996</v>
      </c>
      <c r="AM16" s="143">
        <f t="shared" si="7"/>
        <v>4.3833333333333337</v>
      </c>
    </row>
    <row r="17" spans="1:39" x14ac:dyDescent="0.25">
      <c r="A17" s="86" t="s">
        <v>26</v>
      </c>
      <c r="B17" s="21">
        <v>8</v>
      </c>
      <c r="C17" s="22">
        <v>8</v>
      </c>
      <c r="D17" s="142">
        <f t="shared" si="10"/>
        <v>100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24"/>
      <c r="R17" s="145"/>
      <c r="S17" s="141"/>
      <c r="T17" s="145"/>
      <c r="U17" s="141"/>
      <c r="V17" s="145"/>
      <c r="W17" s="141"/>
      <c r="X17" s="23">
        <v>4.5</v>
      </c>
      <c r="Y17" s="26">
        <v>4.7</v>
      </c>
      <c r="Z17" s="143">
        <f t="shared" si="13"/>
        <v>4.5999999999999996</v>
      </c>
      <c r="AA17" s="97">
        <v>4.5</v>
      </c>
      <c r="AB17" s="26">
        <v>4.5999999999999996</v>
      </c>
      <c r="AC17" s="26">
        <v>4.5999999999999996</v>
      </c>
      <c r="AD17" s="26">
        <v>5</v>
      </c>
      <c r="AE17" s="93">
        <v>4.8</v>
      </c>
      <c r="AF17" s="143">
        <f t="shared" si="6"/>
        <v>4.7</v>
      </c>
      <c r="AG17" s="97">
        <v>4.5999999999999996</v>
      </c>
      <c r="AH17" s="26">
        <v>4.4000000000000004</v>
      </c>
      <c r="AI17" s="26">
        <v>4.7</v>
      </c>
      <c r="AJ17" s="26">
        <v>4.5999999999999996</v>
      </c>
      <c r="AK17" s="99">
        <v>4.7</v>
      </c>
      <c r="AL17" s="144">
        <v>5</v>
      </c>
      <c r="AM17" s="143">
        <f t="shared" si="7"/>
        <v>4.6666666666666661</v>
      </c>
    </row>
    <row r="18" spans="1:39" x14ac:dyDescent="0.25">
      <c r="A18" s="86" t="s">
        <v>28</v>
      </c>
      <c r="B18" s="21">
        <v>9</v>
      </c>
      <c r="C18" s="22">
        <v>8</v>
      </c>
      <c r="D18" s="142">
        <f t="shared" si="10"/>
        <v>88.888888888888886</v>
      </c>
      <c r="E18" s="142">
        <f t="shared" si="11"/>
        <v>1</v>
      </c>
      <c r="F18" s="142">
        <f t="shared" si="12"/>
        <v>11.111111111111111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24"/>
      <c r="R18" s="25">
        <v>1</v>
      </c>
      <c r="S18" s="142">
        <f t="shared" ref="S18" si="14">(100/E18)*R18</f>
        <v>100</v>
      </c>
      <c r="T18" s="145"/>
      <c r="U18" s="141"/>
      <c r="V18" s="145"/>
      <c r="W18" s="141"/>
      <c r="X18" s="23">
        <v>5.2</v>
      </c>
      <c r="Y18" s="26">
        <v>4.7</v>
      </c>
      <c r="Z18" s="143">
        <f t="shared" si="13"/>
        <v>4.95</v>
      </c>
      <c r="AA18" s="97">
        <v>4.4000000000000004</v>
      </c>
      <c r="AB18" s="26">
        <v>4.7</v>
      </c>
      <c r="AC18" s="26">
        <v>4.2</v>
      </c>
      <c r="AD18" s="26">
        <v>4.5</v>
      </c>
      <c r="AE18" s="93">
        <v>4.5999999999999996</v>
      </c>
      <c r="AF18" s="143">
        <f t="shared" si="6"/>
        <v>4.4799999999999995</v>
      </c>
      <c r="AG18" s="97">
        <v>5</v>
      </c>
      <c r="AH18" s="26">
        <v>4.2</v>
      </c>
      <c r="AI18" s="26">
        <v>4.5</v>
      </c>
      <c r="AJ18" s="26">
        <v>4.2</v>
      </c>
      <c r="AK18" s="99">
        <v>4.5</v>
      </c>
      <c r="AL18" s="144">
        <v>5</v>
      </c>
      <c r="AM18" s="143">
        <f t="shared" si="7"/>
        <v>4.5666666666666664</v>
      </c>
    </row>
    <row r="19" spans="1:39" x14ac:dyDescent="0.25">
      <c r="A19" s="86" t="s">
        <v>29</v>
      </c>
      <c r="B19" s="21">
        <v>18</v>
      </c>
      <c r="C19" s="22">
        <v>15</v>
      </c>
      <c r="D19" s="142">
        <f t="shared" si="10"/>
        <v>83.333333333333329</v>
      </c>
      <c r="E19" s="142">
        <f t="shared" si="11"/>
        <v>3</v>
      </c>
      <c r="F19" s="142">
        <f t="shared" si="12"/>
        <v>16.666666666666664</v>
      </c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24"/>
      <c r="R19" s="25">
        <v>3</v>
      </c>
      <c r="S19" s="142">
        <f t="shared" ref="S19" si="15">(100/E19)*R19</f>
        <v>100</v>
      </c>
      <c r="T19" s="145"/>
      <c r="U19" s="141"/>
      <c r="V19" s="145"/>
      <c r="W19" s="141"/>
      <c r="X19" s="23">
        <v>4.8</v>
      </c>
      <c r="Y19" s="165"/>
      <c r="Z19" s="143">
        <f t="shared" si="13"/>
        <v>4.8</v>
      </c>
      <c r="AA19" s="97">
        <v>4.4000000000000004</v>
      </c>
      <c r="AB19" s="26">
        <v>4.5999999999999996</v>
      </c>
      <c r="AC19" s="26">
        <v>4.5</v>
      </c>
      <c r="AD19" s="26">
        <v>4.5999999999999996</v>
      </c>
      <c r="AE19" s="93">
        <v>4.7</v>
      </c>
      <c r="AF19" s="143">
        <f t="shared" ref="AF19" si="16">AVERAGE(AA19:AE19)</f>
        <v>4.5600000000000005</v>
      </c>
      <c r="AG19" s="97">
        <v>4.8</v>
      </c>
      <c r="AH19" s="26">
        <v>4.2</v>
      </c>
      <c r="AI19" s="26">
        <v>4.8</v>
      </c>
      <c r="AJ19" s="26">
        <v>4.4000000000000004</v>
      </c>
      <c r="AK19" s="99">
        <v>4.5999999999999996</v>
      </c>
      <c r="AL19" s="144">
        <v>4.7</v>
      </c>
      <c r="AM19" s="143">
        <f t="shared" ref="AM19" si="17">AVERAGE(AG19:AL19)</f>
        <v>4.5833333333333339</v>
      </c>
    </row>
    <row r="20" spans="1:39" x14ac:dyDescent="0.25">
      <c r="A20" s="10" t="s">
        <v>30</v>
      </c>
      <c r="B20" s="157">
        <f>SUM(B8:B19)</f>
        <v>139</v>
      </c>
      <c r="C20" s="157">
        <f>SUM(C8:C19)</f>
        <v>127</v>
      </c>
      <c r="D20" s="155">
        <f>(100/B20)*C20</f>
        <v>91.366906474820141</v>
      </c>
      <c r="E20" s="159">
        <f>SUM(E8:E19)</f>
        <v>12</v>
      </c>
      <c r="F20" s="155">
        <f>(100/B20)*E20</f>
        <v>8.6330935251798557</v>
      </c>
      <c r="G20" s="146"/>
      <c r="H20" s="146"/>
      <c r="I20" s="147"/>
      <c r="J20" s="146"/>
      <c r="K20" s="147"/>
      <c r="L20" s="146"/>
      <c r="M20" s="146"/>
      <c r="N20" s="147"/>
      <c r="O20" s="146"/>
      <c r="P20" s="147"/>
      <c r="Q20" s="9"/>
      <c r="R20" s="157">
        <f>SUM(R8:R19)</f>
        <v>8</v>
      </c>
      <c r="S20" s="158">
        <f>(100/E20)*R20</f>
        <v>66.666666666666671</v>
      </c>
      <c r="T20" s="157">
        <f>SUM(T8:T19)</f>
        <v>0</v>
      </c>
      <c r="U20" s="142">
        <f>SUM(100/S20)*T20</f>
        <v>0</v>
      </c>
      <c r="V20" s="157">
        <f>SUM(V8:V19)</f>
        <v>4</v>
      </c>
      <c r="W20" s="142">
        <f>SUM(100/E20)*V20</f>
        <v>33.333333333333336</v>
      </c>
      <c r="X20" s="17">
        <f t="shared" ref="X20:Y20" si="18">AVERAGE(X8:X19)</f>
        <v>4.9249999999999998</v>
      </c>
      <c r="Y20" s="17">
        <f t="shared" si="18"/>
        <v>4.8000000000000007</v>
      </c>
      <c r="Z20" s="160">
        <f>AVERAGE(X20:Y20)</f>
        <v>4.8625000000000007</v>
      </c>
      <c r="AA20" s="27">
        <f>AVERAGE(AA8:AA18)</f>
        <v>4.6636363636363631</v>
      </c>
      <c r="AB20" s="27">
        <f>AVERAGE(AB8:AB18)</f>
        <v>4.6181818181818182</v>
      </c>
      <c r="AC20" s="27">
        <f>AVERAGE(AC8:AC18)</f>
        <v>4.5</v>
      </c>
      <c r="AD20" s="27">
        <f>AVERAGE(AD8:AD18)</f>
        <v>4.5999999999999996</v>
      </c>
      <c r="AE20" s="27">
        <f>AVERAGE(AE8:AE18)</f>
        <v>4.5909090909090899</v>
      </c>
      <c r="AF20" s="160">
        <f>AVERAGE(AA20:AE20)</f>
        <v>4.5945454545454547</v>
      </c>
      <c r="AG20" s="27">
        <f>AVERAGE(AG8:AG18)</f>
        <v>4.5272727272727273</v>
      </c>
      <c r="AH20" s="27">
        <f>AVERAGE(AH8:AH18)</f>
        <v>4.5545454545454556</v>
      </c>
      <c r="AI20" s="27">
        <f>AVERAGE(AI8:AI18)</f>
        <v>4.8454545454545457</v>
      </c>
      <c r="AJ20" s="27">
        <f t="shared" ref="AJ20:AL20" si="19">AVERAGE(AJ8:AJ18)</f>
        <v>4.4454545454545462</v>
      </c>
      <c r="AK20" s="27">
        <f t="shared" si="19"/>
        <v>4.6545454545454543</v>
      </c>
      <c r="AL20" s="27">
        <f t="shared" si="19"/>
        <v>4.8636363636363633</v>
      </c>
      <c r="AM20" s="160">
        <f>AVERAGE(AG20:AL20)</f>
        <v>4.6484848484848493</v>
      </c>
    </row>
  </sheetData>
  <sheetProtection algorithmName="SHA-512" hashValue="qpwXUtSp71ouvu6TrtNAuYtBx0HpokzDqpuo3WVapdKYUW5E4V0SIpfS686e3pkwq9m8Oc2TzBisl1TJIT45ZA==" saltValue="9Eo9UNqWODGiWnbNFVQQOQ==" spinCount="100000" sheet="1" objects="1" scenarios="1"/>
  <phoneticPr fontId="9" type="noConversion"/>
  <pageMargins left="0.39370078740157483" right="0.39370078740157483" top="0.59055118110236227" bottom="0.59055118110236227" header="0.51181102362204722" footer="0.51181102362204722"/>
  <pageSetup paperSize="9" scale="70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B680-8566-483A-8F31-0964DBCABE3A}">
  <dimension ref="A1:M28"/>
  <sheetViews>
    <sheetView workbookViewId="0">
      <selection activeCell="O15" sqref="O15"/>
    </sheetView>
  </sheetViews>
  <sheetFormatPr baseColWidth="10" defaultRowHeight="13.8" x14ac:dyDescent="0.25"/>
  <cols>
    <col min="1" max="1" width="19.21875" style="231" customWidth="1"/>
    <col min="2" max="2" width="10.77734375" style="231" customWidth="1"/>
    <col min="3" max="3" width="5.21875" style="231" customWidth="1"/>
    <col min="4" max="4" width="5.33203125" style="231" customWidth="1"/>
    <col min="5" max="6" width="4.88671875" style="231" customWidth="1"/>
    <col min="7" max="7" width="3.5546875" style="231" customWidth="1"/>
    <col min="8" max="8" width="10.88671875" style="231" customWidth="1"/>
    <col min="9" max="12" width="5.21875" style="231" customWidth="1"/>
    <col min="13" max="13" width="5.5546875" style="231" customWidth="1"/>
    <col min="14" max="16384" width="11.5546875" style="231"/>
  </cols>
  <sheetData>
    <row r="1" spans="1:13" ht="15.6" x14ac:dyDescent="0.25">
      <c r="A1" s="243" t="s">
        <v>100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ht="15.6" x14ac:dyDescent="0.3">
      <c r="A2" s="244" t="s">
        <v>121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96" customHeight="1" x14ac:dyDescent="0.25">
      <c r="A3" s="232" t="s">
        <v>2</v>
      </c>
      <c r="B3" s="233" t="s">
        <v>10</v>
      </c>
      <c r="C3" s="234" t="s">
        <v>4</v>
      </c>
      <c r="D3" s="234" t="s">
        <v>11</v>
      </c>
      <c r="E3" s="233" t="s">
        <v>12</v>
      </c>
      <c r="F3" s="234" t="s">
        <v>7</v>
      </c>
      <c r="G3" s="235"/>
      <c r="H3" s="233" t="s">
        <v>10</v>
      </c>
      <c r="I3" s="234" t="s">
        <v>4</v>
      </c>
      <c r="J3" s="234" t="s">
        <v>11</v>
      </c>
      <c r="K3" s="233" t="s">
        <v>12</v>
      </c>
      <c r="L3" s="234" t="s">
        <v>7</v>
      </c>
      <c r="M3" s="235"/>
    </row>
    <row r="4" spans="1:13" x14ac:dyDescent="0.25">
      <c r="A4" s="236" t="s">
        <v>101</v>
      </c>
      <c r="B4" s="237">
        <v>11</v>
      </c>
      <c r="C4" s="237">
        <v>10</v>
      </c>
      <c r="D4" s="237">
        <f>SUM(100/B4)*C4</f>
        <v>90.909090909090921</v>
      </c>
      <c r="E4" s="237">
        <f>B4-C4</f>
        <v>1</v>
      </c>
      <c r="F4" s="237">
        <f>SUM(100/B4)*E4</f>
        <v>9.0909090909090917</v>
      </c>
      <c r="G4" s="238"/>
      <c r="H4" s="237">
        <v>2</v>
      </c>
      <c r="I4" s="237">
        <v>2</v>
      </c>
      <c r="J4" s="237">
        <f t="shared" ref="J4:J26" si="0">SUM(100/H4)*I4</f>
        <v>100</v>
      </c>
      <c r="K4" s="239"/>
      <c r="L4" s="239"/>
      <c r="M4" s="238"/>
    </row>
    <row r="5" spans="1:13" x14ac:dyDescent="0.25">
      <c r="A5" s="236" t="s">
        <v>36</v>
      </c>
      <c r="B5" s="237">
        <v>1</v>
      </c>
      <c r="C5" s="237">
        <v>1</v>
      </c>
      <c r="D5" s="237">
        <f t="shared" ref="D5:D26" si="1">SUM(100/B5)*C5</f>
        <v>100</v>
      </c>
      <c r="E5" s="237">
        <f t="shared" ref="E5:E26" si="2">B5-C5</f>
        <v>0</v>
      </c>
      <c r="F5" s="237">
        <f t="shared" ref="F5:F26" si="3">SUM(100/B5)*E5</f>
        <v>0</v>
      </c>
      <c r="G5" s="238"/>
      <c r="H5" s="239"/>
      <c r="I5" s="239"/>
      <c r="J5" s="239"/>
      <c r="K5" s="239"/>
      <c r="L5" s="239"/>
      <c r="M5" s="238"/>
    </row>
    <row r="6" spans="1:13" x14ac:dyDescent="0.25">
      <c r="A6" s="236" t="s">
        <v>34</v>
      </c>
      <c r="B6" s="239"/>
      <c r="C6" s="239"/>
      <c r="D6" s="239"/>
      <c r="E6" s="239"/>
      <c r="F6" s="239"/>
      <c r="G6" s="238"/>
      <c r="H6" s="239"/>
      <c r="I6" s="239"/>
      <c r="J6" s="239"/>
      <c r="K6" s="239"/>
      <c r="L6" s="239"/>
      <c r="M6" s="238"/>
    </row>
    <row r="7" spans="1:13" x14ac:dyDescent="0.25">
      <c r="A7" s="236" t="s">
        <v>38</v>
      </c>
      <c r="B7" s="239"/>
      <c r="C7" s="239"/>
      <c r="D7" s="239"/>
      <c r="E7" s="239"/>
      <c r="F7" s="239"/>
      <c r="G7" s="238"/>
      <c r="H7" s="239"/>
      <c r="I7" s="239"/>
      <c r="J7" s="239"/>
      <c r="K7" s="239"/>
      <c r="L7" s="239"/>
      <c r="M7" s="238"/>
    </row>
    <row r="8" spans="1:13" x14ac:dyDescent="0.25">
      <c r="A8" s="236" t="s">
        <v>15</v>
      </c>
      <c r="B8" s="237">
        <v>2</v>
      </c>
      <c r="C8" s="237">
        <v>1</v>
      </c>
      <c r="D8" s="237">
        <f t="shared" si="1"/>
        <v>50</v>
      </c>
      <c r="E8" s="237">
        <f t="shared" si="2"/>
        <v>1</v>
      </c>
      <c r="F8" s="237">
        <f t="shared" si="3"/>
        <v>50</v>
      </c>
      <c r="G8" s="238"/>
      <c r="H8" s="239"/>
      <c r="I8" s="239"/>
      <c r="J8" s="239"/>
      <c r="K8" s="239"/>
      <c r="L8" s="239"/>
      <c r="M8" s="238"/>
    </row>
    <row r="9" spans="1:13" x14ac:dyDescent="0.25">
      <c r="A9" s="236" t="s">
        <v>16</v>
      </c>
      <c r="B9" s="237">
        <v>1</v>
      </c>
      <c r="C9" s="237">
        <v>0</v>
      </c>
      <c r="D9" s="237">
        <f t="shared" si="1"/>
        <v>0</v>
      </c>
      <c r="E9" s="237">
        <f t="shared" si="2"/>
        <v>1</v>
      </c>
      <c r="F9" s="237">
        <f t="shared" si="3"/>
        <v>100</v>
      </c>
      <c r="G9" s="238"/>
      <c r="H9" s="239"/>
      <c r="I9" s="239"/>
      <c r="J9" s="239"/>
      <c r="K9" s="239"/>
      <c r="L9" s="239"/>
      <c r="M9" s="238"/>
    </row>
    <row r="10" spans="1:13" x14ac:dyDescent="0.25">
      <c r="A10" s="236" t="s">
        <v>17</v>
      </c>
      <c r="B10" s="239"/>
      <c r="C10" s="239"/>
      <c r="D10" s="239"/>
      <c r="E10" s="239"/>
      <c r="F10" s="239"/>
      <c r="G10" s="238"/>
      <c r="H10" s="239"/>
      <c r="I10" s="239"/>
      <c r="J10" s="239"/>
      <c r="K10" s="239"/>
      <c r="L10" s="239"/>
      <c r="M10" s="238"/>
    </row>
    <row r="11" spans="1:13" x14ac:dyDescent="0.25">
      <c r="A11" s="236" t="s">
        <v>18</v>
      </c>
      <c r="B11" s="237">
        <v>5</v>
      </c>
      <c r="C11" s="237">
        <v>4</v>
      </c>
      <c r="D11" s="237">
        <f t="shared" si="1"/>
        <v>80</v>
      </c>
      <c r="E11" s="237">
        <f t="shared" si="2"/>
        <v>1</v>
      </c>
      <c r="F11" s="237">
        <f t="shared" si="3"/>
        <v>20</v>
      </c>
      <c r="G11" s="238"/>
      <c r="H11" s="237">
        <v>1</v>
      </c>
      <c r="I11" s="239"/>
      <c r="J11" s="239"/>
      <c r="K11" s="237">
        <v>1</v>
      </c>
      <c r="L11" s="237">
        <f>SUM(100/H11)*K11</f>
        <v>100</v>
      </c>
      <c r="M11" s="238"/>
    </row>
    <row r="12" spans="1:13" x14ac:dyDescent="0.25">
      <c r="A12" s="236" t="s">
        <v>32</v>
      </c>
      <c r="B12" s="237">
        <v>2</v>
      </c>
      <c r="C12" s="237">
        <v>2</v>
      </c>
      <c r="D12" s="237">
        <f t="shared" si="1"/>
        <v>100</v>
      </c>
      <c r="E12" s="237">
        <f t="shared" si="2"/>
        <v>0</v>
      </c>
      <c r="F12" s="237">
        <f t="shared" si="3"/>
        <v>0</v>
      </c>
      <c r="G12" s="238"/>
      <c r="H12" s="239"/>
      <c r="I12" s="239"/>
      <c r="J12" s="239"/>
      <c r="K12" s="239"/>
      <c r="L12" s="239"/>
      <c r="M12" s="238"/>
    </row>
    <row r="13" spans="1:13" x14ac:dyDescent="0.25">
      <c r="A13" s="236" t="s">
        <v>19</v>
      </c>
      <c r="B13" s="237">
        <v>1</v>
      </c>
      <c r="C13" s="237">
        <v>1</v>
      </c>
      <c r="D13" s="237">
        <f t="shared" si="1"/>
        <v>100</v>
      </c>
      <c r="E13" s="237">
        <f t="shared" si="2"/>
        <v>0</v>
      </c>
      <c r="F13" s="237">
        <f t="shared" si="3"/>
        <v>0</v>
      </c>
      <c r="G13" s="238"/>
      <c r="H13" s="239"/>
      <c r="I13" s="239"/>
      <c r="J13" s="239"/>
      <c r="K13" s="239"/>
      <c r="L13" s="239"/>
      <c r="M13" s="238"/>
    </row>
    <row r="14" spans="1:13" x14ac:dyDescent="0.25">
      <c r="A14" s="236" t="s">
        <v>59</v>
      </c>
      <c r="B14" s="237">
        <v>1</v>
      </c>
      <c r="C14" s="237">
        <v>1</v>
      </c>
      <c r="D14" s="237">
        <f t="shared" ref="D14" si="4">SUM(100/B14)*C14</f>
        <v>100</v>
      </c>
      <c r="E14" s="237">
        <f t="shared" ref="E14" si="5">B14-C14</f>
        <v>0</v>
      </c>
      <c r="F14" s="237">
        <f t="shared" ref="F14" si="6">SUM(100/B14)*E14</f>
        <v>0</v>
      </c>
      <c r="G14" s="238"/>
      <c r="H14" s="239"/>
      <c r="I14" s="239"/>
      <c r="J14" s="239"/>
      <c r="K14" s="239"/>
      <c r="L14" s="239"/>
      <c r="M14" s="238"/>
    </row>
    <row r="15" spans="1:13" x14ac:dyDescent="0.25">
      <c r="A15" s="236" t="s">
        <v>20</v>
      </c>
      <c r="B15" s="237">
        <v>3</v>
      </c>
      <c r="C15" s="237">
        <v>2</v>
      </c>
      <c r="D15" s="237">
        <f t="shared" si="1"/>
        <v>66.666666666666671</v>
      </c>
      <c r="E15" s="237">
        <f t="shared" si="2"/>
        <v>1</v>
      </c>
      <c r="F15" s="237">
        <f t="shared" si="3"/>
        <v>33.333333333333336</v>
      </c>
      <c r="G15" s="238"/>
      <c r="H15" s="239"/>
      <c r="I15" s="239"/>
      <c r="J15" s="239"/>
      <c r="K15" s="239"/>
      <c r="L15" s="239"/>
      <c r="M15" s="238"/>
    </row>
    <row r="16" spans="1:13" x14ac:dyDescent="0.25">
      <c r="A16" s="236" t="s">
        <v>21</v>
      </c>
      <c r="B16" s="237">
        <v>11</v>
      </c>
      <c r="C16" s="237">
        <v>9</v>
      </c>
      <c r="D16" s="237">
        <f t="shared" si="1"/>
        <v>81.818181818181827</v>
      </c>
      <c r="E16" s="237">
        <f t="shared" si="2"/>
        <v>2</v>
      </c>
      <c r="F16" s="237">
        <f t="shared" si="3"/>
        <v>18.181818181818183</v>
      </c>
      <c r="G16" s="238"/>
      <c r="H16" s="239"/>
      <c r="I16" s="239"/>
      <c r="J16" s="239"/>
      <c r="K16" s="239"/>
      <c r="L16" s="239"/>
      <c r="M16" s="238"/>
    </row>
    <row r="17" spans="1:13" x14ac:dyDescent="0.25">
      <c r="A17" s="236" t="s">
        <v>37</v>
      </c>
      <c r="B17" s="239"/>
      <c r="C17" s="239"/>
      <c r="D17" s="239"/>
      <c r="E17" s="239"/>
      <c r="F17" s="239"/>
      <c r="G17" s="238"/>
      <c r="H17" s="239"/>
      <c r="I17" s="239"/>
      <c r="J17" s="239"/>
      <c r="K17" s="239"/>
      <c r="L17" s="239"/>
      <c r="M17" s="238"/>
    </row>
    <row r="18" spans="1:13" x14ac:dyDescent="0.25">
      <c r="A18" s="236" t="s">
        <v>22</v>
      </c>
      <c r="B18" s="239"/>
      <c r="C18" s="239"/>
      <c r="D18" s="239"/>
      <c r="E18" s="239"/>
      <c r="F18" s="239"/>
      <c r="G18" s="238"/>
      <c r="H18" s="239"/>
      <c r="I18" s="239"/>
      <c r="J18" s="239"/>
      <c r="K18" s="239"/>
      <c r="L18" s="239"/>
      <c r="M18" s="238"/>
    </row>
    <row r="19" spans="1:13" x14ac:dyDescent="0.25">
      <c r="A19" s="236" t="s">
        <v>35</v>
      </c>
      <c r="B19" s="239"/>
      <c r="C19" s="239"/>
      <c r="D19" s="239"/>
      <c r="E19" s="239"/>
      <c r="F19" s="239"/>
      <c r="G19" s="238"/>
      <c r="H19" s="239"/>
      <c r="I19" s="239"/>
      <c r="J19" s="239"/>
      <c r="K19" s="239"/>
      <c r="L19" s="239"/>
      <c r="M19" s="238"/>
    </row>
    <row r="20" spans="1:13" x14ac:dyDescent="0.25">
      <c r="A20" s="236" t="s">
        <v>23</v>
      </c>
      <c r="B20" s="237">
        <v>3</v>
      </c>
      <c r="C20" s="237">
        <v>3</v>
      </c>
      <c r="D20" s="237">
        <f t="shared" si="1"/>
        <v>100</v>
      </c>
      <c r="E20" s="239"/>
      <c r="F20" s="239"/>
      <c r="G20" s="238"/>
      <c r="H20" s="239"/>
      <c r="I20" s="239"/>
      <c r="J20" s="239"/>
      <c r="K20" s="239"/>
      <c r="L20" s="239"/>
      <c r="M20" s="238"/>
    </row>
    <row r="21" spans="1:13" x14ac:dyDescent="0.25">
      <c r="A21" s="236" t="s">
        <v>24</v>
      </c>
      <c r="B21" s="239"/>
      <c r="C21" s="239"/>
      <c r="D21" s="239"/>
      <c r="E21" s="239"/>
      <c r="F21" s="239"/>
      <c r="G21" s="238"/>
      <c r="H21" s="239"/>
      <c r="I21" s="239"/>
      <c r="J21" s="239"/>
      <c r="K21" s="239"/>
      <c r="L21" s="239"/>
      <c r="M21" s="238"/>
    </row>
    <row r="22" spans="1:13" x14ac:dyDescent="0.25">
      <c r="A22" s="236" t="s">
        <v>39</v>
      </c>
      <c r="B22" s="237">
        <v>1</v>
      </c>
      <c r="C22" s="237">
        <v>1</v>
      </c>
      <c r="D22" s="237">
        <f t="shared" si="1"/>
        <v>100</v>
      </c>
      <c r="E22" s="237">
        <f t="shared" si="2"/>
        <v>0</v>
      </c>
      <c r="F22" s="237">
        <f t="shared" si="3"/>
        <v>0</v>
      </c>
      <c r="G22" s="238"/>
      <c r="H22" s="239"/>
      <c r="I22" s="239"/>
      <c r="J22" s="239"/>
      <c r="K22" s="239"/>
      <c r="L22" s="239"/>
      <c r="M22" s="238"/>
    </row>
    <row r="23" spans="1:13" x14ac:dyDescent="0.25">
      <c r="A23" s="236" t="s">
        <v>25</v>
      </c>
      <c r="B23" s="237">
        <v>8</v>
      </c>
      <c r="C23" s="237">
        <v>8</v>
      </c>
      <c r="D23" s="237">
        <f t="shared" si="1"/>
        <v>100</v>
      </c>
      <c r="E23" s="237">
        <f t="shared" si="2"/>
        <v>0</v>
      </c>
      <c r="F23" s="237">
        <f t="shared" si="3"/>
        <v>0</v>
      </c>
      <c r="G23" s="238"/>
      <c r="H23" s="239"/>
      <c r="I23" s="239"/>
      <c r="J23" s="239"/>
      <c r="K23" s="239"/>
      <c r="L23" s="239"/>
      <c r="M23" s="238"/>
    </row>
    <row r="24" spans="1:13" x14ac:dyDescent="0.25">
      <c r="A24" s="236" t="s">
        <v>26</v>
      </c>
      <c r="B24" s="237">
        <v>3</v>
      </c>
      <c r="C24" s="237">
        <v>1</v>
      </c>
      <c r="D24" s="237">
        <f t="shared" si="1"/>
        <v>33.333333333333336</v>
      </c>
      <c r="E24" s="237">
        <f t="shared" si="2"/>
        <v>2</v>
      </c>
      <c r="F24" s="237">
        <f t="shared" si="3"/>
        <v>66.666666666666671</v>
      </c>
      <c r="G24" s="238"/>
      <c r="H24" s="239"/>
      <c r="I24" s="239"/>
      <c r="J24" s="239"/>
      <c r="K24" s="239"/>
      <c r="L24" s="239"/>
      <c r="M24" s="238"/>
    </row>
    <row r="25" spans="1:13" x14ac:dyDescent="0.25">
      <c r="A25" s="236" t="s">
        <v>27</v>
      </c>
      <c r="B25" s="239"/>
      <c r="C25" s="239"/>
      <c r="D25" s="239"/>
      <c r="E25" s="239"/>
      <c r="F25" s="239"/>
      <c r="G25" s="238"/>
      <c r="H25" s="239"/>
      <c r="I25" s="239"/>
      <c r="J25" s="239"/>
      <c r="K25" s="239"/>
      <c r="L25" s="239"/>
      <c r="M25" s="238"/>
    </row>
    <row r="26" spans="1:13" x14ac:dyDescent="0.25">
      <c r="A26" s="236" t="s">
        <v>28</v>
      </c>
      <c r="B26" s="237">
        <v>18</v>
      </c>
      <c r="C26" s="237">
        <v>15</v>
      </c>
      <c r="D26" s="237">
        <f t="shared" si="1"/>
        <v>83.333333333333329</v>
      </c>
      <c r="E26" s="237">
        <f t="shared" si="2"/>
        <v>3</v>
      </c>
      <c r="F26" s="237">
        <f t="shared" si="3"/>
        <v>16.666666666666664</v>
      </c>
      <c r="G26" s="238"/>
      <c r="H26" s="237">
        <v>2</v>
      </c>
      <c r="I26" s="237">
        <v>1</v>
      </c>
      <c r="J26" s="237">
        <f t="shared" si="0"/>
        <v>50</v>
      </c>
      <c r="K26" s="237">
        <v>1</v>
      </c>
      <c r="L26" s="237">
        <f>SUM(100/H26)*K26</f>
        <v>50</v>
      </c>
      <c r="M26" s="238"/>
    </row>
    <row r="27" spans="1:13" x14ac:dyDescent="0.25">
      <c r="A27" s="236" t="s">
        <v>29</v>
      </c>
      <c r="B27" s="239"/>
      <c r="C27" s="239"/>
      <c r="D27" s="239"/>
      <c r="E27" s="239"/>
      <c r="F27" s="239"/>
      <c r="G27" s="238"/>
      <c r="H27" s="239"/>
      <c r="I27" s="239"/>
      <c r="J27" s="239"/>
      <c r="K27" s="239"/>
      <c r="L27" s="239"/>
      <c r="M27" s="238"/>
    </row>
    <row r="28" spans="1:13" x14ac:dyDescent="0.25">
      <c r="A28" s="240" t="s">
        <v>30</v>
      </c>
      <c r="B28" s="241">
        <f>SUM(B4:B27)</f>
        <v>71</v>
      </c>
      <c r="C28" s="241">
        <f>SUM(C4:C27)</f>
        <v>59</v>
      </c>
      <c r="D28" s="242">
        <f>(100/B28)*C28</f>
        <v>83.098591549295776</v>
      </c>
      <c r="E28" s="241">
        <f>SUM(E4:E27)</f>
        <v>12</v>
      </c>
      <c r="F28" s="242">
        <f>(100/B28)*E28</f>
        <v>16.901408450704224</v>
      </c>
      <c r="G28" s="238"/>
      <c r="H28" s="241">
        <f>SUM(H4:H27)</f>
        <v>5</v>
      </c>
      <c r="I28" s="241">
        <f>SUM(I4:I27)</f>
        <v>3</v>
      </c>
      <c r="J28" s="242">
        <f>(100/H28)*I28</f>
        <v>60</v>
      </c>
      <c r="K28" s="241">
        <f>SUM(K4:K27)</f>
        <v>2</v>
      </c>
      <c r="L28" s="242">
        <f>(100/H28)*K28</f>
        <v>40</v>
      </c>
      <c r="M28" s="238"/>
    </row>
  </sheetData>
  <sheetProtection algorithmName="SHA-512" hashValue="y3VmCBNlYoSwSfrCqS1+w1w13kU05Q8KPG0N/O/bu420qkDuA8eCqJZDfshcLqV0aEp379+eCEGTlLlDOpEDLA==" saltValue="1urTr9e+Qx0e6G/PGgiRSA==" spinCount="100000" sheet="1" objects="1" scenarios="1"/>
  <mergeCells count="2">
    <mergeCell ref="A1:M1"/>
    <mergeCell ref="A2:M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FE41C-6BF7-4BEA-B024-4FD1B84862A4}">
  <sheetPr>
    <pageSetUpPr fitToPage="1"/>
  </sheetPr>
  <dimension ref="A1:P18"/>
  <sheetViews>
    <sheetView topLeftCell="A3" zoomScale="90" zoomScaleNormal="90" workbookViewId="0">
      <selection activeCell="L18" sqref="L18"/>
    </sheetView>
  </sheetViews>
  <sheetFormatPr baseColWidth="10" defaultColWidth="11.44140625" defaultRowHeight="13.8" x14ac:dyDescent="0.25"/>
  <cols>
    <col min="1" max="1" width="14.33203125" style="172" customWidth="1"/>
    <col min="2" max="16" width="10.5546875" style="172" customWidth="1"/>
    <col min="17" max="16384" width="11.44140625" style="172"/>
  </cols>
  <sheetData>
    <row r="1" spans="1:16" ht="23.4" thickBot="1" x14ac:dyDescent="0.3">
      <c r="A1" s="245" t="s">
        <v>118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7"/>
    </row>
    <row r="2" spans="1:16" ht="283.8" x14ac:dyDescent="0.25">
      <c r="A2" s="173" t="s">
        <v>41</v>
      </c>
      <c r="B2" s="174" t="s">
        <v>44</v>
      </c>
      <c r="C2" s="175" t="s">
        <v>4</v>
      </c>
      <c r="D2" s="176" t="s">
        <v>7</v>
      </c>
      <c r="E2" s="175" t="s">
        <v>6</v>
      </c>
      <c r="F2" s="176" t="s">
        <v>7</v>
      </c>
      <c r="G2" s="174" t="s">
        <v>45</v>
      </c>
      <c r="H2" s="175" t="s">
        <v>4</v>
      </c>
      <c r="I2" s="176" t="s">
        <v>7</v>
      </c>
      <c r="J2" s="175" t="s">
        <v>46</v>
      </c>
      <c r="K2" s="176" t="s">
        <v>7</v>
      </c>
      <c r="L2" s="174" t="s">
        <v>47</v>
      </c>
      <c r="M2" s="175" t="s">
        <v>4</v>
      </c>
      <c r="N2" s="176" t="s">
        <v>7</v>
      </c>
      <c r="O2" s="175" t="s">
        <v>6</v>
      </c>
      <c r="P2" s="176" t="s">
        <v>7</v>
      </c>
    </row>
    <row r="3" spans="1:16" ht="9" customHeight="1" x14ac:dyDescent="0.35">
      <c r="A3" s="177"/>
      <c r="B3" s="177"/>
      <c r="C3" s="177"/>
      <c r="D3" s="177"/>
      <c r="E3" s="177"/>
      <c r="F3" s="178"/>
      <c r="G3" s="177"/>
      <c r="H3" s="177"/>
      <c r="I3" s="178"/>
      <c r="J3" s="177"/>
      <c r="K3" s="178"/>
      <c r="L3" s="179"/>
      <c r="M3" s="177"/>
      <c r="N3" s="178"/>
      <c r="O3" s="180"/>
      <c r="P3" s="178"/>
    </row>
    <row r="4" spans="1:16" ht="22.8" x14ac:dyDescent="0.25">
      <c r="A4" s="181" t="s">
        <v>64</v>
      </c>
      <c r="B4" s="182">
        <f>'AA, AMA'!B30</f>
        <v>348</v>
      </c>
      <c r="C4" s="183">
        <f>'AA, AMA'!C30</f>
        <v>322</v>
      </c>
      <c r="D4" s="184">
        <f>C4/B4*100</f>
        <v>92.52873563218391</v>
      </c>
      <c r="E4" s="183">
        <f>'AA, AMA'!E30</f>
        <v>26</v>
      </c>
      <c r="F4" s="184">
        <f>E4/B4*100</f>
        <v>7.4712643678160928</v>
      </c>
      <c r="G4" s="182">
        <f>'AA, AMA'!G30</f>
        <v>325</v>
      </c>
      <c r="H4" s="183">
        <f>'AA, AMA'!H30</f>
        <v>303</v>
      </c>
      <c r="I4" s="184">
        <f>H4/G4*100</f>
        <v>93.230769230769226</v>
      </c>
      <c r="J4" s="183">
        <f>'AA, AMA'!J30</f>
        <v>22</v>
      </c>
      <c r="K4" s="184">
        <f>J4/G4*100</f>
        <v>6.7692307692307692</v>
      </c>
      <c r="L4" s="182">
        <f>'AA, AMA'!L30</f>
        <v>23</v>
      </c>
      <c r="M4" s="183">
        <f>'AA, AMA'!M30</f>
        <v>21</v>
      </c>
      <c r="N4" s="184">
        <f>M4/L4*100</f>
        <v>91.304347826086953</v>
      </c>
      <c r="O4" s="185">
        <f>'AA, AMA'!O30</f>
        <v>2</v>
      </c>
      <c r="P4" s="184">
        <f>O4/L4*100</f>
        <v>8.695652173913043</v>
      </c>
    </row>
    <row r="5" spans="1:16" ht="6" customHeight="1" x14ac:dyDescent="0.4">
      <c r="A5" s="177"/>
      <c r="B5" s="186"/>
      <c r="C5" s="177"/>
      <c r="D5" s="178"/>
      <c r="E5" s="177"/>
      <c r="F5" s="178"/>
      <c r="G5" s="186"/>
      <c r="H5" s="177"/>
      <c r="I5" s="178"/>
      <c r="J5" s="177"/>
      <c r="K5" s="178"/>
      <c r="L5" s="186"/>
      <c r="M5" s="177"/>
      <c r="N5" s="178"/>
      <c r="O5" s="187"/>
      <c r="P5" s="178"/>
    </row>
    <row r="6" spans="1:16" ht="42.75" customHeight="1" x14ac:dyDescent="0.25">
      <c r="A6" s="188" t="s">
        <v>65</v>
      </c>
      <c r="B6" s="189">
        <f>'AF-PW, MMA-VL'!B32</f>
        <v>1113</v>
      </c>
      <c r="C6" s="190">
        <f>'AF-PW, MMA-VL'!C32</f>
        <v>958</v>
      </c>
      <c r="D6" s="191">
        <f>C6/B6*100</f>
        <v>86.073674752920041</v>
      </c>
      <c r="E6" s="190">
        <f>'AF-PW, MMA-VL'!E32</f>
        <v>155</v>
      </c>
      <c r="F6" s="191">
        <f>E6/B6*100</f>
        <v>13.926325247079966</v>
      </c>
      <c r="G6" s="189">
        <f>'AF-PW, MMA-VL'!G32</f>
        <v>1015</v>
      </c>
      <c r="H6" s="190">
        <f>'AF-PW, MMA-VL'!H32</f>
        <v>876</v>
      </c>
      <c r="I6" s="191">
        <f>H6/G6*100</f>
        <v>86.305418719211829</v>
      </c>
      <c r="J6" s="190">
        <f>'AF-PW, MMA-VL'!J32</f>
        <v>139</v>
      </c>
      <c r="K6" s="191">
        <f>J6/G6*100</f>
        <v>13.694581280788176</v>
      </c>
      <c r="L6" s="189">
        <f>'AF-PW, MMA-VL'!L32</f>
        <v>98</v>
      </c>
      <c r="M6" s="192">
        <f>'AF-PW, MMA-VL'!M32</f>
        <v>82</v>
      </c>
      <c r="N6" s="191">
        <f>'AF-PW, MMA-VL'!N32</f>
        <v>83.673469387755105</v>
      </c>
      <c r="O6" s="192">
        <f>'AF-PW, MMA-VL'!O32</f>
        <v>16</v>
      </c>
      <c r="P6" s="191">
        <f>'AF-PW, MMA-VL'!P32</f>
        <v>16.326530612244898</v>
      </c>
    </row>
    <row r="7" spans="1:16" ht="6" customHeight="1" x14ac:dyDescent="0.25">
      <c r="A7" s="177"/>
      <c r="B7" s="186"/>
      <c r="C7" s="177"/>
      <c r="D7" s="178"/>
      <c r="E7" s="177"/>
      <c r="F7" s="178"/>
      <c r="G7" s="186"/>
      <c r="H7" s="177"/>
      <c r="I7" s="178"/>
      <c r="J7" s="177"/>
      <c r="K7" s="178"/>
      <c r="L7" s="178"/>
      <c r="M7" s="178"/>
      <c r="N7" s="178"/>
      <c r="O7" s="178"/>
      <c r="P7" s="178"/>
    </row>
    <row r="8" spans="1:16" ht="34.799999999999997" x14ac:dyDescent="0.25">
      <c r="A8" s="193" t="s">
        <v>66</v>
      </c>
      <c r="B8" s="194">
        <f>'AF-NF, MMA-VU'!B21</f>
        <v>160</v>
      </c>
      <c r="C8" s="195">
        <f>'AF-NF, MMA-VU'!C21</f>
        <v>139</v>
      </c>
      <c r="D8" s="196">
        <f>C8/B8*100</f>
        <v>86.875</v>
      </c>
      <c r="E8" s="197">
        <f>'AF-NF, MMA-VU'!E21</f>
        <v>21</v>
      </c>
      <c r="F8" s="196">
        <f>E8/B8*100</f>
        <v>13.125</v>
      </c>
      <c r="G8" s="194">
        <f>'AF-NF, MMA-VU'!G21</f>
        <v>152</v>
      </c>
      <c r="H8" s="197">
        <f>'AF-NF, MMA-VU'!H21</f>
        <v>133</v>
      </c>
      <c r="I8" s="196">
        <f>H8/G8*100</f>
        <v>87.5</v>
      </c>
      <c r="J8" s="197">
        <f>'AF-NF, MMA-VU'!J21</f>
        <v>18</v>
      </c>
      <c r="K8" s="196">
        <f>J8/G8*100</f>
        <v>11.842105263157894</v>
      </c>
      <c r="L8" s="194">
        <f>'AF-NF, MMA-VU'!L21</f>
        <v>8</v>
      </c>
      <c r="M8" s="197">
        <f>'AF-NF, MMA-VU'!M21</f>
        <v>8</v>
      </c>
      <c r="N8" s="196">
        <f>'AF-NF, MMA-VU'!N21</f>
        <v>100</v>
      </c>
      <c r="O8" s="197">
        <f>'AF-NF, MMA-VU'!O21</f>
        <v>0</v>
      </c>
      <c r="P8" s="196">
        <f>'AF-NF, MMA-VU'!P21</f>
        <v>0</v>
      </c>
    </row>
    <row r="9" spans="1:16" ht="4.5" customHeight="1" x14ac:dyDescent="0.4">
      <c r="A9" s="177"/>
      <c r="B9" s="186"/>
      <c r="C9" s="177"/>
      <c r="D9" s="178"/>
      <c r="E9" s="177"/>
      <c r="F9" s="178"/>
      <c r="G9" s="186"/>
      <c r="H9" s="177"/>
      <c r="I9" s="178"/>
      <c r="J9" s="177"/>
      <c r="K9" s="178"/>
      <c r="L9" s="186"/>
      <c r="M9" s="177"/>
      <c r="N9" s="178"/>
      <c r="O9" s="187"/>
      <c r="P9" s="178"/>
    </row>
    <row r="10" spans="1:16" ht="55.5" customHeight="1" x14ac:dyDescent="0.25">
      <c r="A10" s="198" t="s">
        <v>106</v>
      </c>
      <c r="B10" s="202">
        <f>'AM MA 2006'!B28</f>
        <v>71</v>
      </c>
      <c r="C10" s="203">
        <f>'AM MA 2006'!C28</f>
        <v>59</v>
      </c>
      <c r="D10" s="204">
        <f>'AM MA 2006'!D28</f>
        <v>83.098591549295776</v>
      </c>
      <c r="E10" s="203">
        <f>'AM MA 2006'!E28</f>
        <v>12</v>
      </c>
      <c r="F10" s="204">
        <f>'AM MA 2006'!F28</f>
        <v>16.901408450704224</v>
      </c>
      <c r="G10" s="199"/>
      <c r="H10" s="200"/>
      <c r="I10" s="201"/>
      <c r="J10" s="200"/>
      <c r="K10" s="201"/>
      <c r="L10" s="202">
        <f>'AM MA 2006'!B28</f>
        <v>71</v>
      </c>
      <c r="M10" s="203">
        <f>'AM MA 2006'!C28</f>
        <v>59</v>
      </c>
      <c r="N10" s="204">
        <f>'AM MA 2006'!D28</f>
        <v>83.098591549295776</v>
      </c>
      <c r="O10" s="203">
        <f>'AM MA 2006'!E28</f>
        <v>12</v>
      </c>
      <c r="P10" s="204">
        <f>'AM MA 2006'!F28</f>
        <v>16.901408450704224</v>
      </c>
    </row>
    <row r="11" spans="1:16" ht="6" customHeight="1" x14ac:dyDescent="0.25">
      <c r="A11" s="177"/>
      <c r="B11" s="186"/>
      <c r="C11" s="177"/>
      <c r="D11" s="178"/>
      <c r="E11" s="177"/>
      <c r="F11" s="178"/>
      <c r="G11" s="186"/>
      <c r="H11" s="186"/>
      <c r="I11" s="186"/>
      <c r="J11" s="186"/>
      <c r="K11" s="186"/>
      <c r="L11" s="186"/>
      <c r="M11" s="177"/>
      <c r="N11" s="178"/>
      <c r="O11" s="177"/>
      <c r="P11" s="178"/>
    </row>
    <row r="12" spans="1:16" ht="53.25" customHeight="1" x14ac:dyDescent="0.25">
      <c r="A12" s="205" t="s">
        <v>107</v>
      </c>
      <c r="B12" s="206">
        <f>'AM MA 2006'!H28</f>
        <v>5</v>
      </c>
      <c r="C12" s="207">
        <f>'AM MA 2006'!I28</f>
        <v>3</v>
      </c>
      <c r="D12" s="208">
        <f>'AM MA 2006'!J28</f>
        <v>60</v>
      </c>
      <c r="E12" s="209">
        <f>'AM MA 2006'!K28</f>
        <v>2</v>
      </c>
      <c r="F12" s="208">
        <f>'AM MA 2006'!L28</f>
        <v>40</v>
      </c>
      <c r="G12" s="199"/>
      <c r="H12" s="200"/>
      <c r="I12" s="201"/>
      <c r="J12" s="200"/>
      <c r="K12" s="201"/>
      <c r="L12" s="206">
        <f>'AM MA 2006'!H28</f>
        <v>5</v>
      </c>
      <c r="M12" s="207">
        <f>'AM MA 2006'!I28</f>
        <v>3</v>
      </c>
      <c r="N12" s="208">
        <f>'AM MA 2006'!J28</f>
        <v>60</v>
      </c>
      <c r="O12" s="209">
        <f>'AM MA 2006'!K28</f>
        <v>2</v>
      </c>
      <c r="P12" s="208">
        <f>'AM MA 2006'!L28</f>
        <v>40</v>
      </c>
    </row>
    <row r="13" spans="1:16" ht="4.5" customHeight="1" x14ac:dyDescent="0.25">
      <c r="A13" s="210"/>
      <c r="B13" s="211"/>
      <c r="C13" s="212"/>
      <c r="D13" s="213"/>
      <c r="E13" s="212"/>
      <c r="F13" s="214"/>
      <c r="G13" s="211"/>
      <c r="H13" s="212"/>
      <c r="I13" s="215"/>
      <c r="J13" s="212"/>
      <c r="K13" s="215"/>
      <c r="L13" s="211"/>
      <c r="M13" s="212"/>
      <c r="N13" s="214"/>
      <c r="O13" s="216"/>
      <c r="P13" s="215"/>
    </row>
    <row r="14" spans="1:16" ht="42.75" customHeight="1" x14ac:dyDescent="0.25">
      <c r="A14" s="217" t="s">
        <v>51</v>
      </c>
      <c r="B14" s="218">
        <f>'AM-PW, MA-VL'!B32</f>
        <v>654</v>
      </c>
      <c r="C14" s="219">
        <f>'AM-PW, MA-VL'!C32</f>
        <v>598</v>
      </c>
      <c r="D14" s="220">
        <f>(C14/B14)*100</f>
        <v>91.437308868501532</v>
      </c>
      <c r="E14" s="219">
        <f>'AM-PW, MA-VL'!E32</f>
        <v>56</v>
      </c>
      <c r="F14" s="220">
        <f>SUM(100/B14)*E14</f>
        <v>8.5626911314984699</v>
      </c>
      <c r="G14" s="218">
        <f>'AM-PW, MA-VL'!B32</f>
        <v>654</v>
      </c>
      <c r="H14" s="219">
        <f>'AM-PW, MA-VL'!C32</f>
        <v>598</v>
      </c>
      <c r="I14" s="220">
        <f>'AM-PW, MA-VL'!D32</f>
        <v>91.437308868501518</v>
      </c>
      <c r="J14" s="219">
        <f>'AM-PW, MA-VL'!E32</f>
        <v>56</v>
      </c>
      <c r="K14" s="220">
        <f>'AM-PW, MA-VL'!F32</f>
        <v>8.5626911314984699</v>
      </c>
      <c r="L14" s="199"/>
      <c r="M14" s="200"/>
      <c r="N14" s="201"/>
      <c r="O14" s="200"/>
      <c r="P14" s="201"/>
    </row>
    <row r="15" spans="1:16" ht="4.5" customHeight="1" x14ac:dyDescent="0.25">
      <c r="A15" s="210"/>
      <c r="B15" s="211"/>
      <c r="C15" s="212"/>
      <c r="D15" s="214"/>
      <c r="E15" s="212"/>
      <c r="F15" s="214"/>
      <c r="G15" s="211"/>
      <c r="H15" s="212"/>
      <c r="I15" s="214"/>
      <c r="J15" s="212"/>
      <c r="K15" s="214"/>
      <c r="L15" s="211"/>
      <c r="M15" s="212"/>
      <c r="N15" s="214"/>
      <c r="O15" s="216"/>
      <c r="P15" s="215"/>
    </row>
    <row r="16" spans="1:16" ht="37.5" customHeight="1" x14ac:dyDescent="0.25">
      <c r="A16" s="221" t="s">
        <v>67</v>
      </c>
      <c r="B16" s="222">
        <f>'AM-NF, MA-VU'!B20</f>
        <v>139</v>
      </c>
      <c r="C16" s="223">
        <f>'AM-NF, MA-VU'!C20</f>
        <v>127</v>
      </c>
      <c r="D16" s="224">
        <f>(C16/B16)*100</f>
        <v>91.366906474820141</v>
      </c>
      <c r="E16" s="223">
        <f>'AM-NF, MA-VU'!E20</f>
        <v>12</v>
      </c>
      <c r="F16" s="224">
        <f>SUM(100/B16)*E16</f>
        <v>8.6330935251798557</v>
      </c>
      <c r="G16" s="222">
        <f>'AM-NF, MA-VU'!B20</f>
        <v>139</v>
      </c>
      <c r="H16" s="223">
        <f>'AM-NF, MA-VU'!C20</f>
        <v>127</v>
      </c>
      <c r="I16" s="224">
        <f>'AM-NF, MA-VU'!D20</f>
        <v>91.366906474820141</v>
      </c>
      <c r="J16" s="223">
        <f>'AM-NF, MA-VU'!E20</f>
        <v>12</v>
      </c>
      <c r="K16" s="224">
        <f>'AM-NF, MA-VU'!F20</f>
        <v>8.6330935251798557</v>
      </c>
      <c r="L16" s="199"/>
      <c r="M16" s="200"/>
      <c r="N16" s="225"/>
      <c r="O16" s="200"/>
      <c r="P16" s="225"/>
    </row>
    <row r="17" spans="1:16" ht="6.75" customHeight="1" thickBot="1" x14ac:dyDescent="0.3">
      <c r="A17" s="212"/>
      <c r="B17" s="211"/>
      <c r="C17" s="212"/>
      <c r="D17" s="214"/>
      <c r="E17" s="212"/>
      <c r="F17" s="214"/>
      <c r="G17" s="211"/>
      <c r="H17" s="212"/>
      <c r="I17" s="215"/>
      <c r="J17" s="212"/>
      <c r="K17" s="215"/>
      <c r="L17" s="211"/>
      <c r="M17" s="212"/>
      <c r="N17" s="214"/>
      <c r="O17" s="216"/>
      <c r="P17" s="215"/>
    </row>
    <row r="18" spans="1:16" ht="24.6" thickTop="1" thickBot="1" x14ac:dyDescent="0.45">
      <c r="A18" s="226" t="s">
        <v>48</v>
      </c>
      <c r="B18" s="227">
        <f>SUM(B4:B16)</f>
        <v>2490</v>
      </c>
      <c r="C18" s="228">
        <f>SUM(C4:C6:C8:C14:C16)</f>
        <v>2206</v>
      </c>
      <c r="D18" s="229">
        <f>(C18/B18)*100</f>
        <v>88.594377510040161</v>
      </c>
      <c r="E18" s="228">
        <f>SUM(E4:E6:E8:E14:E16)</f>
        <v>284</v>
      </c>
      <c r="F18" s="229">
        <f>SUM(100/B18)*E18</f>
        <v>11.405622489959839</v>
      </c>
      <c r="G18" s="227">
        <f>SUM(G4:G6:G8:G14:G16)</f>
        <v>2285</v>
      </c>
      <c r="H18" s="228">
        <f>SUM(H4:H6:H8:H14:H16)</f>
        <v>2037</v>
      </c>
      <c r="I18" s="229">
        <f>SUM(100/G18)*H18</f>
        <v>89.146608315098462</v>
      </c>
      <c r="J18" s="228">
        <f>SUM(J4:J6:J8:J14:J16)</f>
        <v>247</v>
      </c>
      <c r="K18" s="229">
        <f>SUM(100/G18)*J18</f>
        <v>10.809628008752735</v>
      </c>
      <c r="L18" s="227">
        <f>SUM(L4:L6:L8:L14:L16)</f>
        <v>205</v>
      </c>
      <c r="M18" s="228">
        <f>SUM(M4:M6:M8:M14:M16)</f>
        <v>173</v>
      </c>
      <c r="N18" s="229">
        <f>SUM(100/L18)*M18</f>
        <v>84.390243902439025</v>
      </c>
      <c r="O18" s="228">
        <f>SUM(O4:O6:O8:O14:O16)</f>
        <v>32</v>
      </c>
      <c r="P18" s="230">
        <f>SUM(100/L18)*O18</f>
        <v>15.609756097560975</v>
      </c>
    </row>
  </sheetData>
  <sheetProtection algorithmName="SHA-512" hashValue="ZyQCiJp+1Z4uVED2s+cRfQyUmk/4ryS29LQIFTDMXAJ5rItKjczkWAtSrqjXECJeC/9YnH9a5Ni9sZbqWek1Hw==" saltValue="mddOJiDRZLM00AiAH+RHgw==" spinCount="100000" sheet="1" objects="1" scenarios="1"/>
  <mergeCells count="1">
    <mergeCell ref="A1:P1"/>
  </mergeCells>
  <pageMargins left="0.7" right="0.7" top="0.78740157499999996" bottom="0.78740157499999996" header="0.3" footer="0.3"/>
  <pageSetup paperSize="9" scale="7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I13"/>
  <sheetViews>
    <sheetView topLeftCell="A3" zoomScale="80" zoomScaleNormal="80" workbookViewId="0">
      <selection activeCell="D5" sqref="D5"/>
    </sheetView>
  </sheetViews>
  <sheetFormatPr baseColWidth="10" defaultRowHeight="13.2" x14ac:dyDescent="0.25"/>
  <cols>
    <col min="1" max="1" width="14.33203125" customWidth="1"/>
    <col min="6" max="9" width="10.33203125" customWidth="1"/>
  </cols>
  <sheetData>
    <row r="1" spans="1:191" ht="33" customHeight="1" thickBot="1" x14ac:dyDescent="0.3">
      <c r="A1" s="248" t="s">
        <v>108</v>
      </c>
      <c r="B1" s="249"/>
      <c r="C1" s="249"/>
      <c r="D1" s="249"/>
      <c r="E1" s="249"/>
      <c r="F1" s="249"/>
      <c r="G1" s="249"/>
      <c r="H1" s="249"/>
      <c r="I1" s="250"/>
    </row>
    <row r="2" spans="1:191" ht="43.5" customHeight="1" thickBot="1" x14ac:dyDescent="0.45">
      <c r="A2" s="251" t="s">
        <v>76</v>
      </c>
      <c r="B2" s="252"/>
      <c r="C2" s="252"/>
      <c r="D2" s="252"/>
      <c r="E2" s="252"/>
      <c r="F2" s="252"/>
      <c r="G2" s="252"/>
      <c r="H2" s="252"/>
      <c r="I2" s="253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</row>
    <row r="3" spans="1:191" s="32" customFormat="1" ht="390.6" customHeight="1" x14ac:dyDescent="0.25">
      <c r="A3" s="50" t="s">
        <v>41</v>
      </c>
      <c r="B3" s="50" t="s">
        <v>42</v>
      </c>
      <c r="C3" s="30" t="s">
        <v>43</v>
      </c>
      <c r="D3" s="30" t="s">
        <v>109</v>
      </c>
      <c r="E3" s="153" t="s">
        <v>112</v>
      </c>
      <c r="F3" s="51" t="s">
        <v>52</v>
      </c>
      <c r="G3" s="30" t="s">
        <v>50</v>
      </c>
      <c r="H3" s="30" t="s">
        <v>110</v>
      </c>
      <c r="I3" s="152" t="s">
        <v>111</v>
      </c>
      <c r="J3" s="31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</row>
    <row r="4" spans="1:191" s="32" customFormat="1" ht="6.6" customHeight="1" x14ac:dyDescent="0.3">
      <c r="C4" s="33"/>
      <c r="D4" s="33"/>
      <c r="E4" s="33"/>
      <c r="F4" s="41"/>
      <c r="G4" s="41"/>
      <c r="H4" s="41"/>
      <c r="I4" s="41"/>
      <c r="J4" s="31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</row>
    <row r="5" spans="1:191" s="32" customFormat="1" ht="39.75" customHeight="1" x14ac:dyDescent="0.25">
      <c r="A5" s="63" t="s">
        <v>51</v>
      </c>
      <c r="B5" s="34">
        <f>'AM-PW, MA-VL'!E32</f>
        <v>56</v>
      </c>
      <c r="C5" s="42">
        <f>'AM-PW, MA-VL'!R32</f>
        <v>34</v>
      </c>
      <c r="D5" s="42">
        <f>'AM-PW, MA-VL'!T32</f>
        <v>6</v>
      </c>
      <c r="E5" s="43">
        <f>'AM-PW, MA-VL'!V32</f>
        <v>7</v>
      </c>
      <c r="F5" s="127">
        <f>B5</f>
        <v>56</v>
      </c>
      <c r="G5" s="127">
        <f>C5</f>
        <v>34</v>
      </c>
      <c r="H5" s="127">
        <f>D5</f>
        <v>6</v>
      </c>
      <c r="I5" s="128">
        <f>E5</f>
        <v>7</v>
      </c>
      <c r="J5" s="31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</row>
    <row r="6" spans="1:191" s="32" customFormat="1" ht="6" customHeight="1" x14ac:dyDescent="0.25">
      <c r="A6" s="62"/>
      <c r="B6" s="35"/>
      <c r="C6" s="36"/>
      <c r="D6" s="36"/>
      <c r="E6" s="37"/>
      <c r="F6" s="129"/>
      <c r="G6" s="129"/>
      <c r="H6" s="130"/>
      <c r="I6" s="129"/>
      <c r="J6" s="31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</row>
    <row r="7" spans="1:191" s="32" customFormat="1" ht="39.75" customHeight="1" x14ac:dyDescent="0.25">
      <c r="A7" s="64" t="s">
        <v>67</v>
      </c>
      <c r="B7" s="40">
        <f>'AM-NF, MA-VU'!E20</f>
        <v>12</v>
      </c>
      <c r="C7" s="40">
        <f>'AM-NF, MA-VU'!R20</f>
        <v>8</v>
      </c>
      <c r="D7" s="40">
        <f>'AM-NF, MA-VU'!T20</f>
        <v>0</v>
      </c>
      <c r="E7" s="53">
        <f>'AM-NF, MA-VU'!V20</f>
        <v>4</v>
      </c>
      <c r="F7" s="131">
        <f>B7</f>
        <v>12</v>
      </c>
      <c r="G7" s="131">
        <f>C7</f>
        <v>8</v>
      </c>
      <c r="H7" s="131">
        <f>D7</f>
        <v>0</v>
      </c>
      <c r="I7" s="132">
        <f>E7</f>
        <v>4</v>
      </c>
      <c r="J7" s="31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</row>
    <row r="8" spans="1:191" s="32" customFormat="1" ht="6.75" customHeight="1" x14ac:dyDescent="0.25">
      <c r="A8" s="62"/>
      <c r="B8" s="35"/>
      <c r="C8" s="39"/>
      <c r="D8" s="39"/>
      <c r="E8" s="38"/>
      <c r="F8" s="133"/>
      <c r="G8" s="134"/>
      <c r="H8" s="135"/>
      <c r="I8" s="133"/>
      <c r="J8" s="31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</row>
    <row r="9" spans="1:191" s="32" customFormat="1" ht="39.75" customHeight="1" x14ac:dyDescent="0.25">
      <c r="A9" s="65" t="s">
        <v>65</v>
      </c>
      <c r="B9" s="44">
        <f>'AF-PW, MMA-VL'!E32</f>
        <v>155</v>
      </c>
      <c r="C9" s="44">
        <f>'AF-PW, MMA-VL'!R32</f>
        <v>115</v>
      </c>
      <c r="D9" s="138"/>
      <c r="E9" s="138"/>
      <c r="F9" s="136">
        <f>B9</f>
        <v>155</v>
      </c>
      <c r="G9" s="136">
        <f>C9</f>
        <v>115</v>
      </c>
      <c r="H9" s="139"/>
      <c r="I9" s="139"/>
      <c r="J9" s="31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</row>
    <row r="10" spans="1:191" s="32" customFormat="1" ht="6.75" customHeight="1" x14ac:dyDescent="0.25">
      <c r="A10" s="62"/>
      <c r="B10" s="45"/>
      <c r="C10" s="46"/>
      <c r="D10" s="46"/>
      <c r="E10" s="47"/>
      <c r="F10" s="133"/>
      <c r="G10" s="134"/>
      <c r="H10" s="46"/>
      <c r="I10" s="47"/>
      <c r="J10" s="31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</row>
    <row r="11" spans="1:191" s="32" customFormat="1" ht="39.75" customHeight="1" x14ac:dyDescent="0.25">
      <c r="A11" s="66" t="s">
        <v>66</v>
      </c>
      <c r="B11" s="48">
        <f>'AF-NF, MMA-VU'!E21</f>
        <v>21</v>
      </c>
      <c r="C11" s="48">
        <f>'AF-NF, MMA-VU'!R21</f>
        <v>20</v>
      </c>
      <c r="D11" s="139"/>
      <c r="E11" s="140"/>
      <c r="F11" s="137">
        <f>B11</f>
        <v>21</v>
      </c>
      <c r="G11" s="137">
        <f>C11</f>
        <v>20</v>
      </c>
      <c r="H11" s="139"/>
      <c r="I11" s="140"/>
      <c r="J11" s="31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</row>
    <row r="12" spans="1:191" s="32" customFormat="1" ht="6.75" customHeight="1" x14ac:dyDescent="0.25">
      <c r="A12" s="62"/>
      <c r="B12" s="45"/>
      <c r="C12" s="46"/>
      <c r="D12" s="46"/>
      <c r="E12" s="47"/>
      <c r="F12" s="133"/>
      <c r="G12" s="134"/>
      <c r="H12" s="46"/>
      <c r="I12" s="47"/>
      <c r="J12" s="31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</row>
    <row r="13" spans="1:191" s="32" customFormat="1" ht="39.75" customHeight="1" x14ac:dyDescent="0.25">
      <c r="A13" s="67" t="s">
        <v>64</v>
      </c>
      <c r="B13" s="49">
        <f>'AA, AMA'!E30</f>
        <v>26</v>
      </c>
      <c r="C13" s="68">
        <f>'AA, AMA'!R30</f>
        <v>17</v>
      </c>
      <c r="D13" s="139"/>
      <c r="E13" s="140"/>
      <c r="F13" s="68">
        <f>B13</f>
        <v>26</v>
      </c>
      <c r="G13" s="68">
        <f>C13</f>
        <v>17</v>
      </c>
      <c r="H13" s="139"/>
      <c r="I13" s="140"/>
      <c r="J13" s="31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</row>
  </sheetData>
  <sheetProtection algorithmName="SHA-512" hashValue="9RUIGptnt9yNEciN72V0/gd4sW/E7PoMYSRUAd9/PHhei37J0z+NlYMD1jQro7LhGM98CNanf3YVOO5lhMMM5g==" saltValue="8tZppuQE5zgiOgK6Iq8PIg==" spinCount="100000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"/>
  <sheetViews>
    <sheetView topLeftCell="A3" zoomScale="110" zoomScaleNormal="110" workbookViewId="0">
      <selection activeCell="L9" sqref="L9"/>
    </sheetView>
  </sheetViews>
  <sheetFormatPr baseColWidth="10" defaultColWidth="11.44140625" defaultRowHeight="13.2" x14ac:dyDescent="0.25"/>
  <cols>
    <col min="1" max="1" width="15.44140625" style="69" customWidth="1"/>
    <col min="2" max="3" width="9" style="69" customWidth="1"/>
    <col min="4" max="6" width="9.109375" style="70" customWidth="1"/>
    <col min="7" max="7" width="9.6640625" style="69" customWidth="1"/>
    <col min="8" max="9" width="9.88671875" style="69" customWidth="1"/>
    <col min="10" max="16384" width="11.44140625" style="69"/>
  </cols>
  <sheetData>
    <row r="1" spans="1:10" ht="17.399999999999999" x14ac:dyDescent="0.3">
      <c r="A1" s="73" t="s">
        <v>114</v>
      </c>
      <c r="B1" s="74"/>
      <c r="C1" s="74"/>
      <c r="D1" s="75"/>
      <c r="E1" s="75"/>
      <c r="F1" s="75"/>
      <c r="G1" s="74"/>
      <c r="H1" s="74"/>
      <c r="I1" s="74"/>
      <c r="J1" s="74"/>
    </row>
    <row r="2" spans="1:10" ht="17.399999999999999" x14ac:dyDescent="0.3">
      <c r="A2" s="73" t="s">
        <v>117</v>
      </c>
      <c r="B2" s="74"/>
      <c r="C2" s="74"/>
      <c r="D2" s="75"/>
      <c r="E2" s="75"/>
      <c r="F2" s="75"/>
      <c r="G2" s="74"/>
      <c r="H2" s="74"/>
      <c r="I2" s="74"/>
      <c r="J2" s="74"/>
    </row>
    <row r="3" spans="1:10" x14ac:dyDescent="0.25">
      <c r="A3" s="74"/>
      <c r="B3" s="74"/>
      <c r="C3" s="74"/>
      <c r="D3" s="75"/>
      <c r="E3" s="75"/>
      <c r="F3" s="75"/>
      <c r="G3" s="74"/>
      <c r="H3" s="74"/>
      <c r="I3" s="74"/>
      <c r="J3" s="74"/>
    </row>
    <row r="4" spans="1:10" ht="39.6" x14ac:dyDescent="0.25">
      <c r="A4" s="76" t="s">
        <v>68</v>
      </c>
      <c r="B4" s="77" t="s">
        <v>69</v>
      </c>
      <c r="C4" s="78" t="s">
        <v>70</v>
      </c>
      <c r="D4" s="78" t="s">
        <v>71</v>
      </c>
      <c r="E4" s="120" t="s">
        <v>103</v>
      </c>
      <c r="F4" s="120" t="s">
        <v>104</v>
      </c>
      <c r="G4" s="79" t="s">
        <v>72</v>
      </c>
      <c r="H4" s="79" t="s">
        <v>130</v>
      </c>
      <c r="I4" s="79" t="s">
        <v>75</v>
      </c>
      <c r="J4" s="84" t="s">
        <v>30</v>
      </c>
    </row>
    <row r="5" spans="1:10" x14ac:dyDescent="0.25">
      <c r="A5" s="80" t="s">
        <v>13</v>
      </c>
      <c r="B5" s="81">
        <f>'AA, AMA'!C8</f>
        <v>46</v>
      </c>
      <c r="C5" s="81">
        <f>'AF-PW, MMA-VL'!C8</f>
        <v>93</v>
      </c>
      <c r="D5" s="81">
        <f>'AF-NF, MMA-VU'!C8</f>
        <v>22</v>
      </c>
      <c r="E5" s="121">
        <f>'AM MA 2006'!C4</f>
        <v>10</v>
      </c>
      <c r="F5" s="121">
        <f>'AM MA 2006'!I4</f>
        <v>2</v>
      </c>
      <c r="G5" s="81">
        <f>'AM-PW, MA-VL'!C8</f>
        <v>47</v>
      </c>
      <c r="H5" s="81">
        <f>'AM-NF, MA-VU'!C8</f>
        <v>25</v>
      </c>
      <c r="I5" s="72">
        <v>12</v>
      </c>
      <c r="J5" s="85">
        <f>SUM(B5:H5)</f>
        <v>245</v>
      </c>
    </row>
    <row r="6" spans="1:10" x14ac:dyDescent="0.25">
      <c r="A6" s="80" t="s">
        <v>58</v>
      </c>
      <c r="B6" s="81">
        <f>'AA, AMA'!C9</f>
        <v>20</v>
      </c>
      <c r="C6" s="81">
        <f>'AF-PW, MMA-VL'!C9</f>
        <v>67</v>
      </c>
      <c r="D6" s="81">
        <f>'AF-NF, MMA-VU'!C9</f>
        <v>12</v>
      </c>
      <c r="E6" s="121">
        <f>'AM MA 2006'!C5</f>
        <v>1</v>
      </c>
      <c r="F6" s="121">
        <f>'AM MA 2006'!I5</f>
        <v>0</v>
      </c>
      <c r="G6" s="81">
        <f>'AM-PW, MA-VL'!C9</f>
        <v>45</v>
      </c>
      <c r="H6" s="81">
        <f>'AM-NF, MA-VU'!C9</f>
        <v>21</v>
      </c>
      <c r="I6" s="72">
        <f>5+3</f>
        <v>8</v>
      </c>
      <c r="J6" s="85">
        <f t="shared" ref="J6:J28" si="0">SUM(B6:H6)</f>
        <v>166</v>
      </c>
    </row>
    <row r="7" spans="1:10" x14ac:dyDescent="0.25">
      <c r="A7" s="80" t="s">
        <v>34</v>
      </c>
      <c r="B7" s="81">
        <v>0</v>
      </c>
      <c r="C7" s="81">
        <f>'AF-PW, MMA-VL'!C10</f>
        <v>31</v>
      </c>
      <c r="D7" s="81">
        <v>0</v>
      </c>
      <c r="E7" s="121">
        <f>'AM MA 2006'!C6</f>
        <v>0</v>
      </c>
      <c r="F7" s="121">
        <f>'AM MA 2006'!I6</f>
        <v>0</v>
      </c>
      <c r="G7" s="81">
        <f>'AM-PW, MA-VL'!C10</f>
        <v>15</v>
      </c>
      <c r="H7" s="77">
        <v>0</v>
      </c>
      <c r="I7" s="71">
        <f>1</f>
        <v>1</v>
      </c>
      <c r="J7" s="85">
        <f t="shared" si="0"/>
        <v>46</v>
      </c>
    </row>
    <row r="8" spans="1:10" x14ac:dyDescent="0.25">
      <c r="A8" s="80" t="s">
        <v>38</v>
      </c>
      <c r="B8" s="81">
        <f>'AA, AMA'!C10</f>
        <v>8</v>
      </c>
      <c r="C8" s="81">
        <f>'AF-PW, MMA-VL'!C11</f>
        <v>25</v>
      </c>
      <c r="D8" s="81">
        <v>0</v>
      </c>
      <c r="E8" s="121">
        <f>'AM MA 2006'!C7</f>
        <v>0</v>
      </c>
      <c r="F8" s="121">
        <f>'AM MA 2006'!I7</f>
        <v>0</v>
      </c>
      <c r="G8" s="81">
        <f>'AM-PW, MA-VL'!C11</f>
        <v>21</v>
      </c>
      <c r="H8" s="81">
        <v>0</v>
      </c>
      <c r="I8" s="72">
        <v>4</v>
      </c>
      <c r="J8" s="85">
        <f t="shared" si="0"/>
        <v>54</v>
      </c>
    </row>
    <row r="9" spans="1:10" x14ac:dyDescent="0.25">
      <c r="A9" s="80" t="s">
        <v>15</v>
      </c>
      <c r="B9" s="81">
        <f>'AA, AMA'!C11</f>
        <v>11</v>
      </c>
      <c r="C9" s="81">
        <f>'AF-PW, MMA-VL'!C12</f>
        <v>29</v>
      </c>
      <c r="D9" s="81">
        <v>0</v>
      </c>
      <c r="E9" s="121">
        <f>'AM MA 2006'!C8</f>
        <v>1</v>
      </c>
      <c r="F9" s="121">
        <f>'AM MA 2006'!I8</f>
        <v>0</v>
      </c>
      <c r="G9" s="81">
        <f>'AM-PW, MA-VL'!C12</f>
        <v>20</v>
      </c>
      <c r="H9" s="77">
        <v>0</v>
      </c>
      <c r="I9" s="71">
        <v>1</v>
      </c>
      <c r="J9" s="85">
        <f t="shared" si="0"/>
        <v>61</v>
      </c>
    </row>
    <row r="10" spans="1:10" x14ac:dyDescent="0.25">
      <c r="A10" s="80" t="s">
        <v>16</v>
      </c>
      <c r="B10" s="81">
        <f>'AA, AMA'!C12</f>
        <v>0</v>
      </c>
      <c r="C10" s="81">
        <f>'AF-PW, MMA-VL'!C13</f>
        <v>9</v>
      </c>
      <c r="D10" s="77">
        <v>0</v>
      </c>
      <c r="E10" s="121">
        <f>'AM MA 2006'!C9</f>
        <v>0</v>
      </c>
      <c r="F10" s="121">
        <f>'AM MA 2006'!I9</f>
        <v>0</v>
      </c>
      <c r="G10" s="81">
        <f>'AM-PW, MA-VL'!C13</f>
        <v>9</v>
      </c>
      <c r="H10" s="77">
        <v>0</v>
      </c>
      <c r="I10" s="71">
        <v>2</v>
      </c>
      <c r="J10" s="85">
        <f t="shared" si="0"/>
        <v>18</v>
      </c>
    </row>
    <row r="11" spans="1:10" x14ac:dyDescent="0.25">
      <c r="A11" s="80" t="s">
        <v>17</v>
      </c>
      <c r="B11" s="81">
        <f>'AA, AMA'!C13</f>
        <v>15</v>
      </c>
      <c r="C11" s="81">
        <f>'AF-PW, MMA-VL'!C14</f>
        <v>46</v>
      </c>
      <c r="D11" s="81">
        <f>'AF-NF, MMA-VU'!C10</f>
        <v>9</v>
      </c>
      <c r="E11" s="121">
        <f>'AM MA 2006'!C10</f>
        <v>0</v>
      </c>
      <c r="F11" s="121">
        <f>'AM MA 2006'!I10</f>
        <v>0</v>
      </c>
      <c r="G11" s="81">
        <f>'AM-PW, MA-VL'!C14</f>
        <v>18</v>
      </c>
      <c r="H11" s="81">
        <f>'AM-NF, MA-VU'!C10</f>
        <v>10</v>
      </c>
      <c r="I11" s="72">
        <f>1+2</f>
        <v>3</v>
      </c>
      <c r="J11" s="85">
        <f t="shared" si="0"/>
        <v>98</v>
      </c>
    </row>
    <row r="12" spans="1:10" x14ac:dyDescent="0.25">
      <c r="A12" s="80" t="s">
        <v>18</v>
      </c>
      <c r="B12" s="81">
        <f>'AA, AMA'!C14</f>
        <v>0</v>
      </c>
      <c r="C12" s="81">
        <f>'AF-PW, MMA-VL'!C15</f>
        <v>11</v>
      </c>
      <c r="D12" s="81">
        <f>'AF-NF, MMA-VU'!C11</f>
        <v>1</v>
      </c>
      <c r="E12" s="121">
        <f>'AM MA 2006'!C11</f>
        <v>4</v>
      </c>
      <c r="F12" s="121">
        <f>'AM MA 2006'!I11</f>
        <v>0</v>
      </c>
      <c r="G12" s="81">
        <f>'AM-PW, MA-VL'!C15</f>
        <v>21</v>
      </c>
      <c r="H12" s="81">
        <f>'AM-NF, MA-VU'!C11</f>
        <v>2</v>
      </c>
      <c r="I12" s="72">
        <v>4</v>
      </c>
      <c r="J12" s="85">
        <f t="shared" si="0"/>
        <v>39</v>
      </c>
    </row>
    <row r="13" spans="1:10" x14ac:dyDescent="0.25">
      <c r="A13" s="80" t="s">
        <v>32</v>
      </c>
      <c r="B13" s="81">
        <f>'AA, AMA'!C15</f>
        <v>7</v>
      </c>
      <c r="C13" s="81">
        <f>'AF-PW, MMA-VL'!C16</f>
        <v>18</v>
      </c>
      <c r="D13" s="81">
        <f>'AF-NF, MMA-VU'!C12</f>
        <v>1</v>
      </c>
      <c r="E13" s="121">
        <f>'AM MA 2006'!C12</f>
        <v>2</v>
      </c>
      <c r="F13" s="121">
        <f>'AM MA 2006'!I12</f>
        <v>0</v>
      </c>
      <c r="G13" s="81">
        <f>'AM-PW, MA-VL'!C16</f>
        <v>9</v>
      </c>
      <c r="H13" s="77">
        <v>0</v>
      </c>
      <c r="I13" s="71">
        <v>1</v>
      </c>
      <c r="J13" s="85">
        <f t="shared" si="0"/>
        <v>37</v>
      </c>
    </row>
    <row r="14" spans="1:10" x14ac:dyDescent="0.25">
      <c r="A14" s="80" t="s">
        <v>19</v>
      </c>
      <c r="B14" s="81">
        <f>'AA, AMA'!C16</f>
        <v>10</v>
      </c>
      <c r="C14" s="81">
        <f>'AF-PW, MMA-VL'!C17</f>
        <v>23</v>
      </c>
      <c r="D14" s="77">
        <v>0</v>
      </c>
      <c r="E14" s="121">
        <f>'AM MA 2006'!C13</f>
        <v>1</v>
      </c>
      <c r="F14" s="121">
        <f>'AM MA 2006'!I13</f>
        <v>0</v>
      </c>
      <c r="G14" s="81">
        <f>'AM-PW, MA-VL'!C17</f>
        <v>25</v>
      </c>
      <c r="H14" s="77">
        <v>0</v>
      </c>
      <c r="I14" s="71">
        <v>1</v>
      </c>
      <c r="J14" s="85">
        <f t="shared" si="0"/>
        <v>59</v>
      </c>
    </row>
    <row r="15" spans="1:10" x14ac:dyDescent="0.25">
      <c r="A15" s="80" t="s">
        <v>59</v>
      </c>
      <c r="B15" s="81">
        <f>'AA, AMA'!C17</f>
        <v>6</v>
      </c>
      <c r="C15" s="81">
        <f>'AF-PW, MMA-VL'!C18</f>
        <v>14</v>
      </c>
      <c r="D15" s="77">
        <v>0</v>
      </c>
      <c r="E15" s="121">
        <f>'AM MA 2006'!C14</f>
        <v>1</v>
      </c>
      <c r="F15" s="121">
        <f>'AM MA 2006'!I14</f>
        <v>0</v>
      </c>
      <c r="G15" s="81">
        <f>'AM-PW, MA-VL'!C18</f>
        <v>1</v>
      </c>
      <c r="H15" s="77">
        <v>0</v>
      </c>
      <c r="I15" s="71">
        <v>1</v>
      </c>
      <c r="J15" s="85">
        <f t="shared" si="0"/>
        <v>22</v>
      </c>
    </row>
    <row r="16" spans="1:10" x14ac:dyDescent="0.25">
      <c r="A16" s="80" t="s">
        <v>20</v>
      </c>
      <c r="B16" s="81">
        <f>'AA, AMA'!C18</f>
        <v>5</v>
      </c>
      <c r="C16" s="81">
        <f>'AF-PW, MMA-VL'!C19</f>
        <v>22</v>
      </c>
      <c r="D16" s="81">
        <f>'AF-NF, MMA-VU'!C13</f>
        <v>2</v>
      </c>
      <c r="E16" s="121">
        <f>'AM MA 2006'!C15</f>
        <v>2</v>
      </c>
      <c r="F16" s="121">
        <f>'AM MA 2006'!I15</f>
        <v>0</v>
      </c>
      <c r="G16" s="81">
        <f>'AM-PW, MA-VL'!C19</f>
        <v>12</v>
      </c>
      <c r="H16" s="81">
        <f>'AM-NF, MA-VU'!C12</f>
        <v>3</v>
      </c>
      <c r="I16" s="72">
        <v>2</v>
      </c>
      <c r="J16" s="85">
        <f t="shared" si="0"/>
        <v>46</v>
      </c>
    </row>
    <row r="17" spans="1:10" x14ac:dyDescent="0.25">
      <c r="A17" s="80" t="s">
        <v>21</v>
      </c>
      <c r="B17" s="81">
        <f>'AA, AMA'!C19</f>
        <v>18</v>
      </c>
      <c r="C17" s="81">
        <f>'AF-PW, MMA-VL'!C20</f>
        <v>85</v>
      </c>
      <c r="D17" s="81">
        <f>'AF-NF, MMA-VU'!C14</f>
        <v>24</v>
      </c>
      <c r="E17" s="121">
        <f>'AM MA 2006'!C16</f>
        <v>9</v>
      </c>
      <c r="F17" s="121">
        <f>'AM MA 2006'!I16</f>
        <v>0</v>
      </c>
      <c r="G17" s="81">
        <f>'AM-PW, MA-VL'!C20</f>
        <v>48</v>
      </c>
      <c r="H17" s="81">
        <f>'AM-NF, MA-VU'!C13</f>
        <v>25</v>
      </c>
      <c r="I17" s="72">
        <f>2+4</f>
        <v>6</v>
      </c>
      <c r="J17" s="85">
        <f t="shared" si="0"/>
        <v>209</v>
      </c>
    </row>
    <row r="18" spans="1:10" x14ac:dyDescent="0.25">
      <c r="A18" s="80" t="s">
        <v>37</v>
      </c>
      <c r="B18" s="81">
        <f>'AA, AMA'!C20</f>
        <v>1</v>
      </c>
      <c r="C18" s="81">
        <f>'AF-PW, MMA-VL'!C21</f>
        <v>16</v>
      </c>
      <c r="D18" s="77">
        <v>0</v>
      </c>
      <c r="E18" s="121">
        <f>'AM MA 2006'!C17</f>
        <v>0</v>
      </c>
      <c r="F18" s="121">
        <f>'AM MA 2006'!I17</f>
        <v>0</v>
      </c>
      <c r="G18" s="81">
        <f>'AM-PW, MA-VL'!C21</f>
        <v>11</v>
      </c>
      <c r="H18" s="77">
        <v>0</v>
      </c>
      <c r="I18" s="71">
        <v>3</v>
      </c>
      <c r="J18" s="85">
        <f t="shared" si="0"/>
        <v>28</v>
      </c>
    </row>
    <row r="19" spans="1:10" x14ac:dyDescent="0.25">
      <c r="A19" s="80" t="s">
        <v>22</v>
      </c>
      <c r="B19" s="81">
        <f>'AA, AMA'!C21</f>
        <v>17</v>
      </c>
      <c r="C19" s="81">
        <f>'AF-PW, MMA-VL'!C22</f>
        <v>15</v>
      </c>
      <c r="D19" s="77">
        <v>0</v>
      </c>
      <c r="E19" s="121">
        <f>'AM MA 2006'!C18</f>
        <v>0</v>
      </c>
      <c r="F19" s="121">
        <f>'AM MA 2006'!I18</f>
        <v>0</v>
      </c>
      <c r="G19" s="81">
        <f>'AM-PW, MA-VL'!C22</f>
        <v>10</v>
      </c>
      <c r="H19" s="77">
        <v>0</v>
      </c>
      <c r="I19" s="71">
        <f>1+1+3</f>
        <v>5</v>
      </c>
      <c r="J19" s="85">
        <f t="shared" si="0"/>
        <v>42</v>
      </c>
    </row>
    <row r="20" spans="1:10" x14ac:dyDescent="0.25">
      <c r="A20" s="80" t="s">
        <v>35</v>
      </c>
      <c r="B20" s="81">
        <f>'AA, AMA'!C22</f>
        <v>10</v>
      </c>
      <c r="C20" s="81">
        <f>'AF-PW, MMA-VL'!C23</f>
        <v>21</v>
      </c>
      <c r="D20" s="81">
        <f>'AF-NF, MMA-VU'!C15</f>
        <v>3</v>
      </c>
      <c r="E20" s="121">
        <f>'AM MA 2006'!C19</f>
        <v>0</v>
      </c>
      <c r="F20" s="121">
        <f>'AM MA 2006'!I19</f>
        <v>0</v>
      </c>
      <c r="G20" s="81">
        <f>'AM-PW, MA-VL'!C23</f>
        <v>17</v>
      </c>
      <c r="H20" s="81">
        <f>'AM-NF, MA-VU'!C14</f>
        <v>2</v>
      </c>
      <c r="I20" s="72">
        <v>2</v>
      </c>
      <c r="J20" s="85">
        <f t="shared" si="0"/>
        <v>53</v>
      </c>
    </row>
    <row r="21" spans="1:10" x14ac:dyDescent="0.25">
      <c r="A21" s="80" t="s">
        <v>23</v>
      </c>
      <c r="B21" s="81">
        <f>'AA, AMA'!C23</f>
        <v>14</v>
      </c>
      <c r="C21" s="81">
        <f>'AF-PW, MMA-VL'!C24</f>
        <v>40</v>
      </c>
      <c r="D21" s="81">
        <v>0</v>
      </c>
      <c r="E21" s="121">
        <f>'AM MA 2006'!C20</f>
        <v>3</v>
      </c>
      <c r="F21" s="121">
        <f>'AM MA 2006'!I20</f>
        <v>0</v>
      </c>
      <c r="G21" s="81">
        <f>'AM-PW, MA-VL'!C24</f>
        <v>25</v>
      </c>
      <c r="H21" s="77">
        <v>0</v>
      </c>
      <c r="I21" s="71">
        <v>6</v>
      </c>
      <c r="J21" s="85">
        <f t="shared" si="0"/>
        <v>82</v>
      </c>
    </row>
    <row r="22" spans="1:10" x14ac:dyDescent="0.25">
      <c r="A22" s="80" t="s">
        <v>24</v>
      </c>
      <c r="B22" s="81">
        <f>'AA, AMA'!C24</f>
        <v>12</v>
      </c>
      <c r="C22" s="81">
        <f>'AF-PW, MMA-VL'!C25</f>
        <v>46</v>
      </c>
      <c r="D22" s="81">
        <f>'AF-NF, MMA-VU'!C16</f>
        <v>4</v>
      </c>
      <c r="E22" s="121">
        <f>'AM MA 2006'!C21</f>
        <v>0</v>
      </c>
      <c r="F22" s="121">
        <f>'AM MA 2006'!I21</f>
        <v>0</v>
      </c>
      <c r="G22" s="81">
        <f>'AM-PW, MA-VL'!C25</f>
        <v>21</v>
      </c>
      <c r="H22" s="81">
        <f>'AM-NF, MA-VU'!C15</f>
        <v>3</v>
      </c>
      <c r="I22" s="72">
        <v>0</v>
      </c>
      <c r="J22" s="85">
        <f t="shared" si="0"/>
        <v>86</v>
      </c>
    </row>
    <row r="23" spans="1:10" x14ac:dyDescent="0.25">
      <c r="A23" s="80" t="s">
        <v>39</v>
      </c>
      <c r="B23" s="81">
        <v>0</v>
      </c>
      <c r="C23" s="81">
        <f>'AF-PW, MMA-VL'!C26</f>
        <v>3</v>
      </c>
      <c r="D23" s="77">
        <v>0</v>
      </c>
      <c r="E23" s="121">
        <f>'AM MA 2006'!C22</f>
        <v>1</v>
      </c>
      <c r="F23" s="121">
        <f>'AM MA 2006'!I22</f>
        <v>0</v>
      </c>
      <c r="G23" s="81">
        <f>'AM-PW, MA-VL'!C26</f>
        <v>7</v>
      </c>
      <c r="H23" s="77">
        <v>0</v>
      </c>
      <c r="I23" s="71">
        <v>1</v>
      </c>
      <c r="J23" s="85">
        <f t="shared" si="0"/>
        <v>11</v>
      </c>
    </row>
    <row r="24" spans="1:10" x14ac:dyDescent="0.25">
      <c r="A24" s="80" t="s">
        <v>25</v>
      </c>
      <c r="B24" s="81">
        <f>'AA, AMA'!C25</f>
        <v>26</v>
      </c>
      <c r="C24" s="81">
        <f>'AF-PW, MMA-VL'!C27</f>
        <v>74</v>
      </c>
      <c r="D24" s="81">
        <f>'AF-NF, MMA-VU'!C17</f>
        <v>17</v>
      </c>
      <c r="E24" s="121">
        <f>'AM MA 2006'!C23</f>
        <v>8</v>
      </c>
      <c r="F24" s="121">
        <f>'AM MA 2006'!I23</f>
        <v>0</v>
      </c>
      <c r="G24" s="81">
        <f>'AM-PW, MA-VL'!C27</f>
        <v>37</v>
      </c>
      <c r="H24" s="81">
        <f>'AM-NF, MA-VU'!C16</f>
        <v>5</v>
      </c>
      <c r="I24" s="72">
        <v>9</v>
      </c>
      <c r="J24" s="85">
        <f t="shared" si="0"/>
        <v>167</v>
      </c>
    </row>
    <row r="25" spans="1:10" x14ac:dyDescent="0.25">
      <c r="A25" s="80" t="s">
        <v>26</v>
      </c>
      <c r="B25" s="81">
        <f>'AA, AMA'!C26</f>
        <v>17</v>
      </c>
      <c r="C25" s="81">
        <f>'AF-PW, MMA-VL'!C28</f>
        <v>60</v>
      </c>
      <c r="D25" s="81">
        <f>'AF-NF, MMA-VU'!C18</f>
        <v>10</v>
      </c>
      <c r="E25" s="121">
        <f>'AM MA 2006'!C24</f>
        <v>1</v>
      </c>
      <c r="F25" s="121">
        <f>'AM MA 2006'!I24</f>
        <v>0</v>
      </c>
      <c r="G25" s="81">
        <f>'AM-PW, MA-VL'!C28</f>
        <v>31</v>
      </c>
      <c r="H25" s="81">
        <f>'AM-NF, MA-VU'!C17</f>
        <v>8</v>
      </c>
      <c r="I25" s="72">
        <v>0</v>
      </c>
      <c r="J25" s="85">
        <f t="shared" si="0"/>
        <v>127</v>
      </c>
    </row>
    <row r="26" spans="1:10" x14ac:dyDescent="0.25">
      <c r="A26" s="80" t="s">
        <v>27</v>
      </c>
      <c r="B26" s="81">
        <f>'AA, AMA'!C27</f>
        <v>6</v>
      </c>
      <c r="C26" s="81">
        <f>'AF-PW, MMA-VL'!C29</f>
        <v>12</v>
      </c>
      <c r="D26" s="77">
        <v>0</v>
      </c>
      <c r="E26" s="121">
        <f>'AM MA 2006'!C25</f>
        <v>0</v>
      </c>
      <c r="F26" s="121">
        <f>'AM MA 2006'!I25</f>
        <v>0</v>
      </c>
      <c r="G26" s="81">
        <f>'AM-PW, MA-VL'!C29</f>
        <v>15</v>
      </c>
      <c r="H26" s="77">
        <v>0</v>
      </c>
      <c r="I26" s="71">
        <v>0</v>
      </c>
      <c r="J26" s="85">
        <f t="shared" si="0"/>
        <v>33</v>
      </c>
    </row>
    <row r="27" spans="1:10" x14ac:dyDescent="0.25">
      <c r="A27" s="80" t="s">
        <v>28</v>
      </c>
      <c r="B27" s="81">
        <f>'AA, AMA'!C28</f>
        <v>46</v>
      </c>
      <c r="C27" s="81">
        <f>'AF-PW, MMA-VL'!C30</f>
        <v>117</v>
      </c>
      <c r="D27" s="81">
        <f>'AF-NF, MMA-VU'!C19</f>
        <v>22</v>
      </c>
      <c r="E27" s="121">
        <f>'AM MA 2006'!C26</f>
        <v>15</v>
      </c>
      <c r="F27" s="121">
        <f>'AM MA 2006'!I26</f>
        <v>1</v>
      </c>
      <c r="G27" s="81">
        <f>'AM-PW, MA-VL'!C30</f>
        <v>81</v>
      </c>
      <c r="H27" s="81">
        <f>'AM-NF, MA-VU'!C18</f>
        <v>8</v>
      </c>
      <c r="I27" s="72">
        <v>12</v>
      </c>
      <c r="J27" s="85">
        <f t="shared" si="0"/>
        <v>290</v>
      </c>
    </row>
    <row r="28" spans="1:10" x14ac:dyDescent="0.25">
      <c r="A28" s="80" t="s">
        <v>29</v>
      </c>
      <c r="B28" s="81">
        <f>'AA, AMA'!C29</f>
        <v>27</v>
      </c>
      <c r="C28" s="81">
        <f>'AF-PW, MMA-VL'!C31</f>
        <v>81</v>
      </c>
      <c r="D28" s="81">
        <f>'AF-NF, MMA-VU'!C20</f>
        <v>12</v>
      </c>
      <c r="E28" s="121">
        <f>'AM MA 2006'!C27</f>
        <v>0</v>
      </c>
      <c r="F28" s="121">
        <f>'AM MA 2006'!I27</f>
        <v>0</v>
      </c>
      <c r="G28" s="81">
        <f>'AM-PW, MA-VL'!C31</f>
        <v>52</v>
      </c>
      <c r="H28" s="81">
        <f>'AM-NF, MA-VU'!C19</f>
        <v>15</v>
      </c>
      <c r="I28" s="72">
        <v>1</v>
      </c>
      <c r="J28" s="85">
        <f t="shared" si="0"/>
        <v>187</v>
      </c>
    </row>
    <row r="29" spans="1:10" x14ac:dyDescent="0.25">
      <c r="A29" s="82" t="s">
        <v>30</v>
      </c>
      <c r="B29" s="83">
        <f t="shared" ref="B29:I29" si="1">SUM(B5:B28)</f>
        <v>322</v>
      </c>
      <c r="C29" s="83">
        <f t="shared" si="1"/>
        <v>958</v>
      </c>
      <c r="D29" s="83">
        <f t="shared" si="1"/>
        <v>139</v>
      </c>
      <c r="E29" s="122">
        <f t="shared" si="1"/>
        <v>59</v>
      </c>
      <c r="F29" s="122">
        <f t="shared" si="1"/>
        <v>3</v>
      </c>
      <c r="G29" s="83">
        <f t="shared" si="1"/>
        <v>598</v>
      </c>
      <c r="H29" s="83">
        <f t="shared" si="1"/>
        <v>127</v>
      </c>
      <c r="I29" s="83">
        <f t="shared" si="1"/>
        <v>85</v>
      </c>
      <c r="J29" s="83">
        <f>SUM(J5:J28)</f>
        <v>2206</v>
      </c>
    </row>
    <row r="30" spans="1:10" x14ac:dyDescent="0.25">
      <c r="E30" s="123"/>
      <c r="F30" s="123"/>
    </row>
    <row r="31" spans="1:10" x14ac:dyDescent="0.25">
      <c r="A31" s="88" t="s">
        <v>81</v>
      </c>
      <c r="B31" s="89">
        <f>SUM(B11,B12,B15,B16, B24,B25)</f>
        <v>69</v>
      </c>
      <c r="C31" s="89">
        <f>SUM(C11,C12,C15,C16, C24,C25)</f>
        <v>227</v>
      </c>
      <c r="D31" s="89">
        <f>SUM(D11,D12,D15,D16, D24,D25)</f>
        <v>39</v>
      </c>
      <c r="E31" s="124">
        <f t="shared" ref="E31:F31" si="2">SUM(E11,E12,E15,E16, E24,E25)</f>
        <v>16</v>
      </c>
      <c r="F31" s="124">
        <f t="shared" si="2"/>
        <v>0</v>
      </c>
      <c r="G31" s="89">
        <f>SUM(G11,G12,G15,G16, G24,G25)</f>
        <v>120</v>
      </c>
      <c r="H31" s="89">
        <f>SUM(H11,H12,H15,H16, H24,H25)</f>
        <v>28</v>
      </c>
      <c r="I31" s="83"/>
      <c r="J31" s="83">
        <f>SUM(C31:I31)</f>
        <v>430</v>
      </c>
    </row>
  </sheetData>
  <sheetProtection algorithmName="SHA-512" hashValue="jvhY76Ag3q7cYDn31TXkZ5emCI0vtPx+FG/9463rFnBumXqlDvHsKr/m+7MYrAVEhWlCfmY6OhH0/zg261P9rA==" saltValue="6hb4zrUF7JCLm17Rt6q3pw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AA, AMA</vt:lpstr>
      <vt:lpstr>AF-PW, MMA-VL</vt:lpstr>
      <vt:lpstr>AF-NF, MMA-VU</vt:lpstr>
      <vt:lpstr>AM-PW, MA-VL</vt:lpstr>
      <vt:lpstr>AM-NF, MA-VU</vt:lpstr>
      <vt:lpstr>AM MA 2006</vt:lpstr>
      <vt:lpstr>TOTAL1</vt:lpstr>
      <vt:lpstr>TOTAL2</vt:lpstr>
      <vt:lpstr>TOTAL-Sektionen_section bestand</vt:lpstr>
      <vt:lpstr>TOTAL-Sektionen_section absolvi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Arnold Schöpfer</cp:lastModifiedBy>
  <cp:lastPrinted>2022-09-28T11:04:43Z</cp:lastPrinted>
  <dcterms:created xsi:type="dcterms:W3CDTF">2009-08-20T10:23:46Z</dcterms:created>
  <dcterms:modified xsi:type="dcterms:W3CDTF">2022-10-21T14:25:55Z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1031</vt:lpwstr>
  </property>
</Properties>
</file>